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осудар. программа\Доступная среда\Подпрограмма дост ср\Новая программа\2020 год\На отправку\"/>
    </mc:Choice>
  </mc:AlternateContent>
  <bookViews>
    <workbookView xWindow="0" yWindow="0" windowWidth="20490" windowHeight="7695"/>
  </bookViews>
  <sheets>
    <sheet name="Программа " sheetId="1" r:id="rId1"/>
    <sheet name="по ГРБС" sheetId="2" r:id="rId2"/>
    <sheet name="Прилож. 4" sheetId="3" r:id="rId3"/>
  </sheets>
  <definedNames>
    <definedName name="_xlnm.Print_Area" localSheetId="0">'Программа '!$A$1:$J$126</definedName>
  </definedNames>
  <calcPr calcId="152511"/>
</workbook>
</file>

<file path=xl/calcChain.xml><?xml version="1.0" encoding="utf-8"?>
<calcChain xmlns="http://schemas.openxmlformats.org/spreadsheetml/2006/main">
  <c r="B6" i="2" l="1"/>
  <c r="G90" i="1"/>
  <c r="G89" i="1"/>
  <c r="G51" i="1"/>
  <c r="G50" i="1"/>
  <c r="G47" i="1"/>
  <c r="G48" i="1" s="1"/>
  <c r="G35" i="1"/>
  <c r="G34" i="1"/>
  <c r="G23" i="1"/>
  <c r="G22" i="1"/>
  <c r="G20" i="1"/>
  <c r="G19" i="1"/>
  <c r="G26" i="1"/>
  <c r="G25" i="1"/>
  <c r="C28" i="2" l="1"/>
  <c r="D28" i="2"/>
  <c r="B28" i="2"/>
  <c r="C16" i="2"/>
  <c r="D16" i="2"/>
  <c r="B16" i="2"/>
  <c r="C6" i="2"/>
  <c r="D6" i="2"/>
  <c r="F95" i="1"/>
  <c r="G95" i="1"/>
  <c r="F94" i="1"/>
  <c r="G94" i="1"/>
  <c r="F93" i="1"/>
  <c r="G93" i="1"/>
  <c r="G84" i="1"/>
  <c r="F111" i="1"/>
  <c r="G111" i="1"/>
  <c r="G112" i="1" s="1"/>
  <c r="G117" i="1"/>
  <c r="G118" i="1" s="1"/>
  <c r="F117" i="1"/>
  <c r="F118" i="1" s="1"/>
  <c r="F112" i="1"/>
  <c r="G109" i="1"/>
  <c r="G108" i="1"/>
  <c r="F108" i="1"/>
  <c r="F109" i="1" s="1"/>
  <c r="G106" i="1"/>
  <c r="G105" i="1"/>
  <c r="F105" i="1"/>
  <c r="F106" i="1" s="1"/>
  <c r="G115" i="1"/>
  <c r="F115" i="1"/>
  <c r="G114" i="1"/>
  <c r="F114" i="1"/>
  <c r="F83" i="1"/>
  <c r="G83" i="1"/>
  <c r="G82" i="1"/>
  <c r="F82" i="1" l="1"/>
  <c r="F86" i="1"/>
  <c r="G85" i="1"/>
  <c r="G86" i="1" s="1"/>
  <c r="E86" i="1" s="1"/>
  <c r="F85" i="1"/>
  <c r="E85" i="1" s="1"/>
  <c r="F84" i="1"/>
  <c r="E84" i="1"/>
  <c r="G80" i="1"/>
  <c r="F80" i="1"/>
  <c r="G79" i="1"/>
  <c r="F79" i="1"/>
  <c r="G78" i="1"/>
  <c r="F78" i="1"/>
  <c r="G76" i="1"/>
  <c r="G77" i="1" s="1"/>
  <c r="F76" i="1"/>
  <c r="F77" i="1" s="1"/>
  <c r="E75" i="1"/>
  <c r="C34" i="2"/>
  <c r="D34" i="2"/>
  <c r="C32" i="2" l="1"/>
  <c r="D32" i="2"/>
  <c r="C29" i="2"/>
  <c r="D29" i="2"/>
  <c r="C27" i="2"/>
  <c r="D27" i="2"/>
  <c r="C22" i="2"/>
  <c r="D22" i="2"/>
  <c r="C15" i="2"/>
  <c r="D15" i="2"/>
  <c r="C10" i="2"/>
  <c r="D10" i="2"/>
  <c r="C5" i="2"/>
  <c r="D5" i="2"/>
  <c r="H15" i="3"/>
  <c r="F15" i="3"/>
  <c r="F13" i="3"/>
  <c r="F14" i="3"/>
  <c r="E16" i="3"/>
  <c r="G16" i="3"/>
  <c r="H16" i="3"/>
  <c r="I15" i="3" s="1"/>
  <c r="C16" i="3"/>
  <c r="C15" i="3"/>
  <c r="D15" i="3" s="1"/>
  <c r="D16" i="3" s="1"/>
  <c r="C12" i="3"/>
  <c r="D12" i="3"/>
  <c r="C13" i="3"/>
  <c r="D13" i="3" s="1"/>
  <c r="C14" i="3"/>
  <c r="D14" i="3" s="1"/>
  <c r="F66" i="1" l="1"/>
  <c r="G66" i="1"/>
  <c r="H66" i="1"/>
  <c r="I66" i="1"/>
  <c r="F65" i="1"/>
  <c r="G65" i="1"/>
  <c r="H65" i="1"/>
  <c r="I65" i="1"/>
  <c r="F64" i="1"/>
  <c r="G64" i="1"/>
  <c r="H64" i="1"/>
  <c r="I64" i="1"/>
  <c r="E111" i="1"/>
  <c r="E108" i="1"/>
  <c r="E105" i="1"/>
  <c r="E98" i="1"/>
  <c r="E99" i="1"/>
  <c r="E97" i="1"/>
  <c r="E114" i="1"/>
  <c r="E117" i="1"/>
  <c r="I120" i="1"/>
  <c r="H120" i="1"/>
  <c r="G120" i="1"/>
  <c r="F120" i="1"/>
  <c r="I94" i="1"/>
  <c r="H94" i="1"/>
  <c r="E69" i="1"/>
  <c r="E68" i="1"/>
  <c r="E61" i="1"/>
  <c r="E71" i="1" s="1"/>
  <c r="E62" i="1"/>
  <c r="E65" i="1" s="1"/>
  <c r="E63" i="1"/>
  <c r="E66" i="1" s="1"/>
  <c r="E6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40" i="1"/>
  <c r="E34" i="1"/>
  <c r="E37" i="1" s="1"/>
  <c r="E35" i="1"/>
  <c r="E38" i="1" s="1"/>
  <c r="E33" i="1"/>
  <c r="E36" i="1" s="1"/>
  <c r="E25" i="1"/>
  <c r="E89" i="1"/>
  <c r="E94" i="1" s="1"/>
  <c r="E82" i="1"/>
  <c r="E79" i="1"/>
  <c r="E76" i="1"/>
  <c r="F38" i="1"/>
  <c r="G38" i="1"/>
  <c r="H38" i="1"/>
  <c r="I38" i="1"/>
  <c r="F37" i="1"/>
  <c r="G37" i="1"/>
  <c r="H37" i="1"/>
  <c r="I37" i="1"/>
  <c r="F36" i="1"/>
  <c r="G36" i="1"/>
  <c r="H36" i="1"/>
  <c r="I36" i="1"/>
  <c r="G56" i="1"/>
  <c r="F56" i="1"/>
  <c r="G29" i="1"/>
  <c r="F29" i="1"/>
  <c r="I15" i="1"/>
  <c r="H15" i="1"/>
  <c r="G15" i="1"/>
  <c r="F15" i="1"/>
  <c r="E12" i="1"/>
  <c r="E9" i="1"/>
  <c r="E22" i="1"/>
  <c r="E19" i="1"/>
  <c r="F16" i="1"/>
  <c r="G16" i="1"/>
  <c r="H16" i="1"/>
  <c r="I16" i="1"/>
  <c r="F14" i="1"/>
  <c r="G14" i="1"/>
  <c r="H14" i="1"/>
  <c r="H122" i="1" s="1"/>
  <c r="I14" i="1"/>
  <c r="I122" i="1" s="1"/>
  <c r="B10" i="2" l="1"/>
  <c r="E29" i="1"/>
  <c r="E120" i="1"/>
  <c r="H123" i="1"/>
  <c r="F123" i="1"/>
  <c r="I123" i="1"/>
  <c r="G123" i="1"/>
  <c r="E56" i="1"/>
  <c r="E15" i="1"/>
  <c r="E64" i="1"/>
  <c r="E55" i="1"/>
  <c r="E16" i="1"/>
  <c r="E123" i="1" l="1"/>
  <c r="L123" i="1" s="1"/>
  <c r="C9" i="3" l="1"/>
  <c r="H10" i="3" l="1"/>
  <c r="H11" i="3"/>
  <c r="H12" i="3"/>
  <c r="H13" i="3"/>
  <c r="H14" i="3"/>
  <c r="H9" i="3"/>
  <c r="F12" i="3"/>
  <c r="F11" i="3"/>
  <c r="F10" i="3"/>
  <c r="F9" i="3"/>
  <c r="F16" i="3" s="1"/>
  <c r="C11" i="3"/>
  <c r="D11" i="3" s="1"/>
  <c r="C10" i="3"/>
  <c r="D10" i="3" s="1"/>
  <c r="D9" i="3"/>
  <c r="I14" i="3" l="1"/>
  <c r="D20" i="2"/>
  <c r="C17" i="2"/>
  <c r="D17" i="2"/>
  <c r="D8" i="2"/>
  <c r="C7" i="2"/>
  <c r="D7" i="2"/>
  <c r="E80" i="1"/>
  <c r="C8" i="2"/>
  <c r="F121" i="1"/>
  <c r="G121" i="1"/>
  <c r="H121" i="1"/>
  <c r="I121" i="1"/>
  <c r="F119" i="1"/>
  <c r="G119" i="1"/>
  <c r="H119" i="1"/>
  <c r="I119" i="1"/>
  <c r="E112" i="1"/>
  <c r="E110" i="1"/>
  <c r="L110" i="1" s="1"/>
  <c r="E109" i="1"/>
  <c r="L109" i="1" s="1"/>
  <c r="E107" i="1"/>
  <c r="L107" i="1" s="1"/>
  <c r="E106" i="1"/>
  <c r="E113" i="1"/>
  <c r="E115" i="1"/>
  <c r="E116" i="1"/>
  <c r="E118" i="1"/>
  <c r="L118" i="1" s="1"/>
  <c r="E104" i="1"/>
  <c r="H95" i="1"/>
  <c r="H124" i="1" s="1"/>
  <c r="H125" i="1" s="1"/>
  <c r="I95" i="1"/>
  <c r="I124" i="1" s="1"/>
  <c r="I125" i="1" s="1"/>
  <c r="F122" i="1"/>
  <c r="E77" i="1"/>
  <c r="E81" i="1"/>
  <c r="L81" i="1" s="1"/>
  <c r="E83" i="1"/>
  <c r="L83" i="1" s="1"/>
  <c r="E87" i="1"/>
  <c r="E88" i="1"/>
  <c r="E93" i="1" s="1"/>
  <c r="E90" i="1"/>
  <c r="E95" i="1" s="1"/>
  <c r="E91" i="1"/>
  <c r="E92" i="1"/>
  <c r="E74" i="1"/>
  <c r="G30" i="1"/>
  <c r="E20" i="1"/>
  <c r="E21" i="1"/>
  <c r="E23" i="1"/>
  <c r="E24" i="1"/>
  <c r="E26" i="1"/>
  <c r="E27" i="1"/>
  <c r="E18" i="1"/>
  <c r="E10" i="1"/>
  <c r="E11" i="1"/>
  <c r="E13" i="1"/>
  <c r="E8" i="1"/>
  <c r="G28" i="1"/>
  <c r="F28" i="1"/>
  <c r="H28" i="1"/>
  <c r="I28" i="1"/>
  <c r="B29" i="2" l="1"/>
  <c r="B7" i="2"/>
  <c r="B5" i="2"/>
  <c r="L112" i="1"/>
  <c r="B22" i="2"/>
  <c r="B34" i="2"/>
  <c r="E28" i="1"/>
  <c r="L80" i="1"/>
  <c r="B32" i="2"/>
  <c r="L77" i="1"/>
  <c r="B27" i="2"/>
  <c r="B15" i="2"/>
  <c r="I13" i="3"/>
  <c r="I12" i="3"/>
  <c r="I11" i="3"/>
  <c r="I9" i="3"/>
  <c r="I16" i="3" s="1"/>
  <c r="I10" i="3"/>
  <c r="L75" i="1"/>
  <c r="L116" i="1"/>
  <c r="E119" i="1"/>
  <c r="L119" i="1" s="1"/>
  <c r="E14" i="1"/>
  <c r="E30" i="1"/>
  <c r="C20" i="2"/>
  <c r="C23" i="2" s="1"/>
  <c r="E78" i="1"/>
  <c r="B8" i="2" s="1"/>
  <c r="L78" i="1"/>
  <c r="B20" i="2"/>
  <c r="B17" i="2"/>
  <c r="D23" i="2"/>
  <c r="D11" i="2"/>
  <c r="C11" i="2"/>
  <c r="E121" i="1"/>
  <c r="H93" i="1"/>
  <c r="I93" i="1"/>
  <c r="L121" i="1" l="1"/>
  <c r="L95" i="1"/>
  <c r="B23" i="2"/>
  <c r="B11" i="2"/>
  <c r="E7" i="2" l="1"/>
  <c r="E11" i="2"/>
  <c r="E9" i="2"/>
  <c r="E6" i="2"/>
  <c r="E8" i="2"/>
  <c r="E5" i="2"/>
  <c r="E10" i="2"/>
  <c r="L93" i="1"/>
  <c r="E122" i="1"/>
  <c r="F71" i="1"/>
  <c r="G71" i="1"/>
  <c r="F57" i="1"/>
  <c r="F124" i="1" s="1"/>
  <c r="F125" i="1" s="1"/>
  <c r="G57" i="1"/>
  <c r="G124" i="1" s="1"/>
  <c r="E57" i="1"/>
  <c r="E124" i="1" s="1"/>
  <c r="F55" i="1"/>
  <c r="G55" i="1"/>
  <c r="G122" i="1" s="1"/>
  <c r="F30" i="1"/>
  <c r="G125" i="1" l="1"/>
  <c r="E125" i="1"/>
  <c r="D35" i="2"/>
  <c r="B35" i="2" l="1"/>
  <c r="C35" i="2"/>
  <c r="L124" i="1" l="1"/>
  <c r="L122" i="1"/>
  <c r="H71" i="1" l="1"/>
  <c r="I71" i="1"/>
  <c r="I55" i="1"/>
  <c r="H55" i="1"/>
  <c r="L125" i="1" l="1"/>
</calcChain>
</file>

<file path=xl/sharedStrings.xml><?xml version="1.0" encoding="utf-8"?>
<sst xmlns="http://schemas.openxmlformats.org/spreadsheetml/2006/main" count="265" uniqueCount="175">
  <si>
    <t>Наименование мероприятия</t>
  </si>
  <si>
    <t>Сроки реализации мероприятия</t>
  </si>
  <si>
    <t>Ожидаемый результат мероприятия</t>
  </si>
  <si>
    <t>Объем расходов на выполнение мероприятий (тыс. руб)</t>
  </si>
  <si>
    <t>всего</t>
  </si>
  <si>
    <t>средства федерального бюджета</t>
  </si>
  <si>
    <t>средства бюджетов муниципальных образований Камчатского края</t>
  </si>
  <si>
    <t>средства из внебюджетных источников</t>
  </si>
  <si>
    <t>Номер целевого показателя (индикатора) Программы на достижение которого направлены мероприятия</t>
  </si>
  <si>
    <t>средства бюджета Камчатского края</t>
  </si>
  <si>
    <t>Мероприятия, направленные на выполнение первоочередных задач региональной программы</t>
  </si>
  <si>
    <t>Раздел 1. Мероприятия по определению потребности инвалидов, в том числе детей-инвалидов, в реабилитационных и абилитационных услугах, услугах ранней помощи в Камчатском крае</t>
  </si>
  <si>
    <t>Министерство социального развития и труда Камчатского края</t>
  </si>
  <si>
    <t>Министерство здравоохранения Камчатского края</t>
  </si>
  <si>
    <t>Основное мероприятие 2.1. Мероприятия по формированию условий для повышения уровня профессионального развития инвалидов, в том числе детей-инвалидов</t>
  </si>
  <si>
    <t>Исполнители мероприятия</t>
  </si>
  <si>
    <t>Определение потребности в услугах ранней помощи в Камчатском крае, принятие решений об открытиии структурных подразделений по оказанию услуг ранней помощи на базе организаций - участников Программы</t>
  </si>
  <si>
    <t>Агентство по занятости населения и миграционной политике Камчатского края</t>
  </si>
  <si>
    <t>Министерство спорта Камчатского края</t>
  </si>
  <si>
    <t>Раздел 2. Мероприятия по формированию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в Камчатском крае</t>
  </si>
  <si>
    <t>Обеспечение доступности реабилитационных или абилитационных мероприятий</t>
  </si>
  <si>
    <t>Повышение качества и доступности реабилитационных и абилитационных мероприятий</t>
  </si>
  <si>
    <t>Основное мероприятие 4.3. 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</t>
  </si>
  <si>
    <t>Получение информации о доступности реабилитационных, абилитационных услугах, а также позволит реализовать меропярития по межведомственному взаимодействию учреждений в части исполнения мероприятий, рекомендованных в индивидуальной программе реабилитации  инвалида</t>
  </si>
  <si>
    <t>Мероприятие 1.1.1. Организация межведомственного взаимодействия между соисполнителями программы и ФКУ ГБ МСЭ Камчатского края по определению потребности в реабилитационных и абилитационных услугах</t>
  </si>
  <si>
    <t>Мероприятие 1.1.2.Формирование и ведение реестра реабилитационных, абилитационных мероприятий, услуг сопровождения, а также организаций, предоставляющих указанные услуги инвалидам, в том числе детям-инвалидам</t>
  </si>
  <si>
    <t xml:space="preserve">Мероприятие 2.1.1  Организация и проведение регионального чемпионата профессионального мастерства среди людей с инвалидностью "Абилимпикс"
</t>
  </si>
  <si>
    <t xml:space="preserve">Содействие профессиональному развитию обучающихся, выпускников и молодых специалистов с инвалидностью
</t>
  </si>
  <si>
    <t xml:space="preserve">Повышение конкурентоспособности инвалидов, в том числе инвалидов молодого возраста, на рынке труда
</t>
  </si>
  <si>
    <t xml:space="preserve">Расширение возможностей трудоустройства инвалидов, в том числе инвалидов молодого возраста
</t>
  </si>
  <si>
    <t xml:space="preserve">3.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 в Камчатском крае
</t>
  </si>
  <si>
    <t xml:space="preserve">3.2. Мероприятия по формированию и поддержанию в актуальном состоянии нормативной правовой и методической базы по организации ранней помощи в Камчатском крае
</t>
  </si>
  <si>
    <t xml:space="preserve">3.2.1. Разработка межведомственного плана мероприятий по развитию услуг ранней помощи 
</t>
  </si>
  <si>
    <t xml:space="preserve">3.2.2. Разработка и утверждение приказа об организации выявления и учета детей, соответствующих критериям нуждаемости в получении услуг ранней помощи
</t>
  </si>
  <si>
    <t xml:space="preserve">4.1.1. Обеспечение процедуры межведомственного взаимодействия в соответствии с Соглашением о межведомственном взаимодействии органов исполнительной власти Камчатского края в сферах здравоохранения, образования, социальной защиты населения, физической культуры и спорта, труда и занятости населения при оказании услуг комплексной реабилитации и (или) абилитации инвалидов
</t>
  </si>
  <si>
    <t xml:space="preserve">1.2.1.Организация проведения неонатального и аудиологического скрининга
</t>
  </si>
  <si>
    <t xml:space="preserve">1.2.2.Развитие системы ранней помощи детям, имеющим нарушения в развитии или с риском проявления таких нарушений </t>
  </si>
  <si>
    <t>Раннее выявление нарушений развития у ребенка и организация своевременной помощи семье развитие системы комплексных услуг</t>
  </si>
  <si>
    <t xml:space="preserve">1.2.3.Развитие системы ранней помощи детям, имеющим нарушения в развитии или с риском проявления таких нарушений </t>
  </si>
  <si>
    <t>1.2.4. Мониторинг потребности в услугах ранней помощи и открытии новых структурных подразделений по оказанию услуг ранней помощи на базе организаций различной ведомственной принадлежности</t>
  </si>
  <si>
    <t xml:space="preserve">Повышение уровня информированности инвалидов
</t>
  </si>
  <si>
    <t>Итого по мероприятию 4.1. - 2021 год</t>
  </si>
  <si>
    <t xml:space="preserve">Основное мероприятие 4.2. Мероприятия по формированию условий для развития ранней помощи
</t>
  </si>
  <si>
    <t xml:space="preserve">Обеспечение сопровождения семей с детьми-инвалидами
</t>
  </si>
  <si>
    <t>Итого по мероприятию 3.2. - 2021 год</t>
  </si>
  <si>
    <t>Внедрение отработанной модели межведомственного взаимодействия. Увеличение доли организаций, осуществляющих реабилитацию (абилитацию) инвалидов, в том числе детей-инвалидов, включенных в систему комплексной реабилитации и абилитации инвалидов, в том числе детей-инвалидов, от общего числа таких организаций, расположенных на территории Камчатского края</t>
  </si>
  <si>
    <t>Увеличение доли специалистов организаций социального обслуживания, обеспечивающих реабилитацию и абилитацию инвалидов, в том числе детей-инвалидов, прошедших обучение технологиям и методам социальной реабилитации и абилитации инвалидов (детей-инвалидов)</t>
  </si>
  <si>
    <t>Наименование участника Подпрограммы</t>
  </si>
  <si>
    <t>Общий объем средств (тыс. руб.)</t>
  </si>
  <si>
    <t>Объем средств федерального бюджета (тыс. руб.)</t>
  </si>
  <si>
    <t>Объем средств краевого бюджета (тыс. руб.)</t>
  </si>
  <si>
    <t>Министерство культуры Камчатского края</t>
  </si>
  <si>
    <t>ИТОГО</t>
  </si>
  <si>
    <t>Выявление заболевания на ранних сроках</t>
  </si>
  <si>
    <t>Основное мероприятие 4.1. Мероприятия по формированию условий для развития системы комплексной реабилитации и абилитации инвалидов, в том числе детей-инвалидов</t>
  </si>
  <si>
    <t xml:space="preserve">4. 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 в Камчатском крае
</t>
  </si>
  <si>
    <t>Итого по Программе  - 2021 год</t>
  </si>
  <si>
    <t xml:space="preserve">ИТОГО по Программе  </t>
  </si>
  <si>
    <t>1.1.1; 1.1.2.</t>
  </si>
  <si>
    <t>Получение информации о доступности реабилитационных, абилитационных услугах, а также позволит реализовать мероприятия по межведомственному взаимодействию учреждений в части исполнения мероприятий, рекомендованных в индивидуальной программе реабилитации  инвалида</t>
  </si>
  <si>
    <t>1.1.1.; 1.1.2</t>
  </si>
  <si>
    <t>1.1.3.</t>
  </si>
  <si>
    <t>1.1.4.</t>
  </si>
  <si>
    <t>1.1.3; 1.1.4.</t>
  </si>
  <si>
    <t>2.3.1.</t>
  </si>
  <si>
    <t>1.2.1.</t>
  </si>
  <si>
    <t>1.2.2.</t>
  </si>
  <si>
    <t>1.2.4.</t>
  </si>
  <si>
    <t>1.2.5.</t>
  </si>
  <si>
    <t>1.3.1.</t>
  </si>
  <si>
    <t>1.4.1.</t>
  </si>
  <si>
    <t>1.1.1.; 1.1.2.</t>
  </si>
  <si>
    <t>1.4.2.</t>
  </si>
  <si>
    <t>1.1.2.; 2.1.3.</t>
  </si>
  <si>
    <t>№</t>
  </si>
  <si>
    <t>Наименование направления реабилитации или абилитации</t>
  </si>
  <si>
    <t>Объем финансирования мероприятий региональной программы, тыс. руб.</t>
  </si>
  <si>
    <r>
      <t xml:space="preserve">Объем финансирования мероприятий региональной программы, процент (построчное значение </t>
    </r>
    <r>
      <rPr>
        <sz val="12"/>
        <color rgb="FF0000FF"/>
        <rFont val="Times New Roman"/>
        <family val="1"/>
        <charset val="204"/>
      </rPr>
      <t>графы 5</t>
    </r>
    <r>
      <rPr>
        <sz val="12"/>
        <color theme="1"/>
        <rFont val="Times New Roman"/>
        <family val="1"/>
        <charset val="204"/>
      </rPr>
      <t xml:space="preserve"> / итого </t>
    </r>
    <r>
      <rPr>
        <sz val="12"/>
        <color rgb="FF0000FF"/>
        <rFont val="Times New Roman"/>
        <family val="1"/>
        <charset val="204"/>
      </rPr>
      <t>графы 5</t>
    </r>
    <r>
      <rPr>
        <sz val="12"/>
        <color theme="1"/>
        <rFont val="Times New Roman"/>
        <family val="1"/>
        <charset val="204"/>
      </rPr>
      <t xml:space="preserve"> x 100)</t>
    </r>
  </si>
  <si>
    <t>Объем финансового обеспечения на реализацию мероприятий в других программах субъекта Российской Федерации (государственных программах), тыс. руб.</t>
  </si>
  <si>
    <r>
      <t>Объем финансового обеспечения по всем направлениям реабилитации и абилитации с учетом всех источников, тыс. руб. (</t>
    </r>
    <r>
      <rPr>
        <sz val="12"/>
        <color rgb="FF0000FF"/>
        <rFont val="Times New Roman"/>
        <family val="1"/>
        <charset val="204"/>
      </rPr>
      <t>графа 5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графа 7 </t>
    </r>
  </si>
  <si>
    <r>
      <t xml:space="preserve">Объем финансового обеспечения по направлению реабилитации или абилитации с учетом всех источников, процент (построчное значение </t>
    </r>
    <r>
      <rPr>
        <sz val="12"/>
        <color rgb="FF0000FF"/>
        <rFont val="Times New Roman"/>
        <family val="1"/>
        <charset val="204"/>
      </rPr>
      <t>графы 8</t>
    </r>
    <r>
      <rPr>
        <sz val="12"/>
        <color theme="1"/>
        <rFont val="Times New Roman"/>
        <family val="1"/>
        <charset val="204"/>
      </rPr>
      <t xml:space="preserve"> / итого </t>
    </r>
    <r>
      <rPr>
        <sz val="12"/>
        <color rgb="FF0000FF"/>
        <rFont val="Times New Roman"/>
        <family val="1"/>
        <charset val="204"/>
      </rPr>
      <t>графы 8</t>
    </r>
    <r>
      <rPr>
        <sz val="12"/>
        <color theme="1"/>
        <rFont val="Times New Roman"/>
        <family val="1"/>
        <charset val="204"/>
      </rPr>
      <t xml:space="preserve"> x 100)</t>
    </r>
  </si>
  <si>
    <t>Примечания</t>
  </si>
  <si>
    <t>из консолидированного бюджета субъекта Российской Федерации</t>
  </si>
  <si>
    <t>из федерального бюджета</t>
  </si>
  <si>
    <r>
      <t>всего, тыс. руб. (</t>
    </r>
    <r>
      <rPr>
        <sz val="12"/>
        <color rgb="FF0000FF"/>
        <rFont val="Times New Roman"/>
        <family val="1"/>
        <charset val="204"/>
      </rPr>
      <t>графа 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графа 4</t>
    </r>
    <r>
      <rPr>
        <sz val="12"/>
        <color theme="1"/>
        <rFont val="Times New Roman"/>
        <family val="1"/>
        <charset val="204"/>
      </rPr>
      <t>)</t>
    </r>
  </si>
  <si>
    <t>1.</t>
  </si>
  <si>
    <t>Социально-бытовая реабилитация и абилитация</t>
  </si>
  <si>
    <t>2.</t>
  </si>
  <si>
    <t>Социально-средовая реабилитация и абилитация</t>
  </si>
  <si>
    <t>3.</t>
  </si>
  <si>
    <t>Социально-психологическая реабилитация и абилитация</t>
  </si>
  <si>
    <t>4.</t>
  </si>
  <si>
    <t>Социально-педагогическая реабилитация и абилитация</t>
  </si>
  <si>
    <t>5.</t>
  </si>
  <si>
    <t>6.</t>
  </si>
  <si>
    <t>Социокультурная реабилитация и абилитация</t>
  </si>
  <si>
    <t>ВрИО Министра социального развития и труда Камчатского края                                                                                                                                                     Е.С. Меркулов</t>
  </si>
  <si>
    <t>Е.С. Меркулов</t>
  </si>
  <si>
    <t>ИТОГО по мероприятию 1.2.  - 2021 год</t>
  </si>
  <si>
    <t>ИТОГО по мероприятию 1.2.  - 2022 год</t>
  </si>
  <si>
    <t>Итого по мероприятию 1.1. - 2021 год</t>
  </si>
  <si>
    <t xml:space="preserve">Итого по мероприятию 1.1. - 2023 год </t>
  </si>
  <si>
    <t>Итого по мероприятию 1.1. - 2022 год</t>
  </si>
  <si>
    <t>2.2.1. Организация информационно-разъяснительной и консультационной работы по вопросам оказания государственных услуг в сфере занятости населения инвалидам, в том числе инвалидам молодого возраста</t>
  </si>
  <si>
    <t>Повышение уровня информированности инвалидов, в том числе инвалидов молодого возраста, об услугах, оказываемых органами службы занятости</t>
  </si>
  <si>
    <t>Итого по мероприятию 2.2. - 2021 год</t>
  </si>
  <si>
    <t>Итого по мероприятию 2.2. - 2022 год</t>
  </si>
  <si>
    <t>Итого по мероприятию 2.2. - 2023 год</t>
  </si>
  <si>
    <t>2.2.5. Проведение опроса среди инвалидов, сведения о которых в виде выписок из индивидуальных программ реабилитации или абилитации поступили в органы службы занятости населения, в целях организации персонифицированного учета инвалидов, не обращавшихся за содействием в трудоустройстве и нуждающихся в трудоустройстве</t>
  </si>
  <si>
    <t>2.2.4. Сопровождение инвалидов молодого возраста при содействии в трудоустройстве с привлечением социально ориентированных некоммерческих организаций</t>
  </si>
  <si>
    <t>Расширение возможностей трудоустройства инвалидов молодого возраста</t>
  </si>
  <si>
    <t>Формирование нормативной правовой базы по сопровождаемому проживанию инвалидов</t>
  </si>
  <si>
    <t>3.1.1. Разработка нормативно-правовой базы по развитию технологий сопровождаемого проживания инвалидов</t>
  </si>
  <si>
    <t>3.1.2. Реализация  проекта по сопровождаемому проживанию инвалидов</t>
  </si>
  <si>
    <t>Формирование нормативной правовой и методической базы по организации ранней помощи</t>
  </si>
  <si>
    <t>ИТОГО по мероприятию 2.1.  - 2021 год</t>
  </si>
  <si>
    <t>ИТОГО по мероприятию 2.1.  - 2022 год</t>
  </si>
  <si>
    <t>Увеличение количества образовательных организаций, оснащенных специальным, в том числе учебным и реабилитационным, оборудованием</t>
  </si>
  <si>
    <t>4.1.4. Оснащение образовательных организаций специальным, в том числе учебным и реабилитационным, оборудованием</t>
  </si>
  <si>
    <t>Увеличение количества обучающихся с ограниченными возможностями здоровья и инвалидностью, обучающихся по стандартам</t>
  </si>
  <si>
    <t>3.2.3. Разработка и утверждение приказа о критериях, служащих основанием для продолжения предоставления услуг ранней помощи ребенку и семье до достижения ребенком возраста 7 - 8 лет</t>
  </si>
  <si>
    <t>Министерство образования Камчатского края</t>
  </si>
  <si>
    <t>Министерство социального развития и труда Камчатского края, Министерство здравоохранения Камчатского края, Министерство образования Камчатского края, Агентство по занятости населения и миграционной политике Камчатского края</t>
  </si>
  <si>
    <t>Министерство здравоохранения Камчатского края, Министерство социального развития и труда Камчатского края, Министерство образования Камчатского края</t>
  </si>
  <si>
    <t>Министерство социального развития и труда Камчатского края, Министерство образования Камчатского края, Министерство здравоохранения Камчатского края</t>
  </si>
  <si>
    <t>Министерство социального развития и труда Камчатского края, Министрество здравоохранения Камчатского края, Министерство образования Камчатского края</t>
  </si>
  <si>
    <t>Итого по мероприятию 4.1. - 2022 год</t>
  </si>
  <si>
    <t>Итого по мероприятию 4.1. - 2023 год</t>
  </si>
  <si>
    <t xml:space="preserve"> 4.2.1   Организация на базе организаций любой формы собственности и имеющих лицензию на право осуществления образовательной деятельности по программам дошкольного и дополнительного образования</t>
  </si>
  <si>
    <t>Обеспечение условий для развития ранней помощи</t>
  </si>
  <si>
    <t>Итого по мерприятию 4.3. - 2021 год</t>
  </si>
  <si>
    <t>Итого по мероприятию 4.3. - 2022 год</t>
  </si>
  <si>
    <t>Итого по мероприятию 4.3. - 2023 год</t>
  </si>
  <si>
    <t>4.2.2. Обеспечение процедуры межведомственного взаимодействия в соответствии с Соглашением о межведомственном взаимодействии в части реализации мероприятия "Организация службы ранней помощи для детей с ограниченными возможностями здоровья и детей-инвалидов в возрасте от 0 до 4 лет"</t>
  </si>
  <si>
    <t>Внедрение отработанной модели межведомственного взаимодействия организации в предоставлении услуг ранней помощи</t>
  </si>
  <si>
    <t>за счет основной деятельности</t>
  </si>
  <si>
    <t>4.2.5. Организация предоставления услуг сиделки семьям, воспитывающим детей-инвалидов</t>
  </si>
  <si>
    <t>4.2.4. Организация группы присмотра за детьми-инвалидами</t>
  </si>
  <si>
    <t>4.2.3. Организация комплексного сопровождения семей с детьми-инвалидами</t>
  </si>
  <si>
    <t>4.3.1. Обучение специалистов службы занятости населения по программам повышения квалификации и профессиональной переподготовки, в том числе по применению методик реабилитации и абилитации инвалидов</t>
  </si>
  <si>
    <t>4.3.2. Обучение специалистов здравоохранения по программам повышения квалификации и профессиональной переподготовки, в том числе по применению методик реабилитации и абилитации инвалидов</t>
  </si>
  <si>
    <t>4.3.3. Обучение специалистов учреждений физкультуры и спорта по программам повышения квалификации и профессиональной переподготовки, в том числе по применению методик реабилитации и абилитации инвалидов</t>
  </si>
  <si>
    <t>4.3.4. Организация обучения специалистов учреждений, осуществляющих социальную и профессиональную реабилитацию инвалидов, в том числе детей-инвалидов, технологиям и методам комплексной реабилитации и абилитации инвалидов</t>
  </si>
  <si>
    <t>4.3.5. Обучение и повышение квалификации педагогических работников, педагогов-психологов, учителей-логопедов, учителей-дефектологов и социальных педагогов образовательных организаций</t>
  </si>
  <si>
    <t>3.1.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</t>
  </si>
  <si>
    <t>Итого по мероприятию 3.1. - 2021 год</t>
  </si>
  <si>
    <t>Итого по мероприятию 3.1. - 2022 год</t>
  </si>
  <si>
    <t>Итого по мероприятию 3.1. - 2023 год</t>
  </si>
  <si>
    <t>4.1.3. Приобретение реабилитационного и абилитационного оборудования, компьютерной и оргтехники для государственных учреждений здравоохранения, предоставляющих реабилитационные услуги</t>
  </si>
  <si>
    <t>4.1.2. Приобретение реабилитационного и абилитационного оборудования, компьютерной и оргтехники для государственных организаций социального обслуживания, предоставляющих реабилитационные услуги</t>
  </si>
  <si>
    <t>Итого по мероприятию - 4.2. - 2021 год</t>
  </si>
  <si>
    <t>Итого по Программе  - 2022 год</t>
  </si>
  <si>
    <t>Итого по Программе  - 2023 год</t>
  </si>
  <si>
    <t>Основное мероприятие 2.2. Мероприятия по формированию условий для повышения уровня занятости, включая сопровождаемое содействие занятости, инвалидов, в том числе детей-инвалидов</t>
  </si>
  <si>
    <t>2.2.2. Оказание инвалидам, в том числе инвалидам молодого возраста, обратившимся в органы службы занятости населения, государственных услуг по:
- организации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образования;
- содействию гражданам в поиске подходящей работы</t>
  </si>
  <si>
    <t>2.2.3. Оказание инвалидам, в том числе инвалидам молодого возраста, зарегистрированным в качестве безработных, государственных услуг по психологической поддержке, социальной адаптации на рынке труда, при необходимости, - государственных услуг по профессиональному обучению и дополнительному профессиональному образованию</t>
  </si>
  <si>
    <t>7.</t>
  </si>
  <si>
    <t>ИТОГО по мероприятию 2.1. - 2023 год</t>
  </si>
  <si>
    <t>ИТОГО по мероприятию 1.2. - 2023 год</t>
  </si>
  <si>
    <t>4.1.6. Поэтапное введение федерального государственного образовательного стандарта начального общего образования обучающихся с ограниченными возможностями здоровья и федерального государственного образовательного стандарта образования обучающихся с умственной отсталостью (интеллектуальными нарушениями)</t>
  </si>
  <si>
    <t>4.1.7.  Функционирование и развитие системы дистанционного образования детей-инвалидов, обучающихся на дому (оснащение рабочих мест детей и педагогов образовательных организаций оборудованием)</t>
  </si>
  <si>
    <t>4.1.8.  Проведение информационно-разъяснительной кампании о работе ресурсного центра для лиц с ограниченными возможностями здоровья</t>
  </si>
  <si>
    <t xml:space="preserve">4.1.9.  Проведение мониторинга удовлетворенности пользователей услугами ресурсного центра
</t>
  </si>
  <si>
    <t>4.1.5. Приобретение реабилитационного и абилитационного оборудования для государственных учреждений физкультуры и спорта предоставляющих реабилитационные услуги</t>
  </si>
  <si>
    <t xml:space="preserve">Перечень мероприятий региональной программе
«Формирование и совершенствование системы комплексной реабилитации и абилитации инвалидов, в том числе детей-инвалидов, в Камчатском крае» </t>
  </si>
  <si>
    <t xml:space="preserve">Приложение 2 к региональной программе
«Формирование и совершенствование системы комплексной реабилитации и абилитации инвалидов, в том числе детей-инвалидов, в Камчатском крае»  годы 
</t>
  </si>
  <si>
    <t>1.1. Основное мероприятие "Определение потребности в реабилитационных и абилитационных услугах"</t>
  </si>
  <si>
    <t>Основное мероприятие 1.2. "Определение потребности в услугах ранней помощи"</t>
  </si>
  <si>
    <t>Приложение 4 к региональной программе «Формирование и совершенствование системы комплексной реабилитации и абилитации инвалидов, в том числе детей-инвалидов, в Камчатском крае"</t>
  </si>
  <si>
    <t>Таблица 1 к финансово-экономическому обоснованию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</si>
  <si>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</si>
  <si>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</si>
  <si>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ВрИО Министра социального развития и труда Камчатского края</t>
  </si>
  <si>
    <t xml:space="preserve">проведение мероприятий также запланировано в рамках государственной программы Камчатского края "Развитие культуры в Камчатском крае", утвержденной постановлением Правительства Камчатского края от 29.11.2013 № 545-П
</t>
  </si>
  <si>
    <t xml:space="preserve">проведение мероприятий также запланировано в рамках государственной программы Российской Федерации "Физическая культура, спорт, молодежная политика, отдых и оздоровление детей в Камчатском крае
", утвержденной постановлением Правительства Камчатского края от 29.11.2013 № 552-П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</si>
</sst>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0000000000000000000%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7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 applyBorder="1"/>
    <xf numFmtId="2" fontId="2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5" fontId="0" fillId="0" borderId="0" xfId="1" applyNumberFormat="1" applyFont="1"/>
    <xf numFmtId="0" fontId="3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6600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view="pageBreakPreview" topLeftCell="A109" zoomScaleNormal="85" zoomScaleSheetLayoutView="100" workbookViewId="0">
      <selection activeCell="A66" sqref="A66:D66"/>
    </sheetView>
  </sheetViews>
  <sheetFormatPr defaultColWidth="9.140625" defaultRowHeight="15" x14ac:dyDescent="0.25"/>
  <cols>
    <col min="1" max="1" width="56" style="6" customWidth="1"/>
    <col min="2" max="2" width="11.7109375" style="1" customWidth="1"/>
    <col min="3" max="3" width="22.28515625" style="1" customWidth="1"/>
    <col min="4" max="4" width="40" style="1" customWidth="1"/>
    <col min="5" max="5" width="13.7109375" style="1" bestFit="1" customWidth="1"/>
    <col min="6" max="6" width="13.28515625" style="4" customWidth="1"/>
    <col min="7" max="7" width="12.42578125" style="4" bestFit="1" customWidth="1"/>
    <col min="8" max="8" width="14.140625" style="1" customWidth="1"/>
    <col min="9" max="9" width="11.7109375" style="1" customWidth="1"/>
    <col min="10" max="10" width="15.7109375" style="1" customWidth="1"/>
    <col min="11" max="11" width="9.140625" style="1"/>
    <col min="12" max="12" width="28.7109375" style="1" bestFit="1" customWidth="1"/>
    <col min="13" max="16384" width="9.140625" style="1"/>
  </cols>
  <sheetData>
    <row r="1" spans="1:10" ht="100.9" customHeight="1" x14ac:dyDescent="0.25">
      <c r="H1" s="74" t="s">
        <v>165</v>
      </c>
      <c r="I1" s="74"/>
      <c r="J1" s="74"/>
    </row>
    <row r="2" spans="1:10" ht="40.15" customHeight="1" x14ac:dyDescent="0.3">
      <c r="A2" s="83" t="s">
        <v>164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24" customFormat="1" ht="20.25" customHeight="1" x14ac:dyDescent="0.2">
      <c r="A3" s="78" t="s">
        <v>0</v>
      </c>
      <c r="B3" s="78" t="s">
        <v>1</v>
      </c>
      <c r="C3" s="78" t="s">
        <v>15</v>
      </c>
      <c r="D3" s="78" t="s">
        <v>2</v>
      </c>
      <c r="E3" s="80" t="s">
        <v>3</v>
      </c>
      <c r="F3" s="81"/>
      <c r="G3" s="81"/>
      <c r="H3" s="81"/>
      <c r="I3" s="82"/>
      <c r="J3" s="78" t="s">
        <v>8</v>
      </c>
    </row>
    <row r="4" spans="1:10" s="24" customFormat="1" ht="93" customHeight="1" x14ac:dyDescent="0.2">
      <c r="A4" s="79"/>
      <c r="B4" s="79"/>
      <c r="C4" s="79"/>
      <c r="D4" s="79"/>
      <c r="E4" s="25" t="s">
        <v>4</v>
      </c>
      <c r="F4" s="26" t="s">
        <v>5</v>
      </c>
      <c r="G4" s="26" t="s">
        <v>9</v>
      </c>
      <c r="H4" s="27" t="s">
        <v>6</v>
      </c>
      <c r="I4" s="27" t="s">
        <v>7</v>
      </c>
      <c r="J4" s="79"/>
    </row>
    <row r="5" spans="1:10" ht="15.75" x14ac:dyDescent="0.25">
      <c r="A5" s="85" t="s">
        <v>10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27.6" customHeight="1" x14ac:dyDescent="0.25">
      <c r="A6" s="88" t="s">
        <v>11</v>
      </c>
      <c r="B6" s="89"/>
      <c r="C6" s="89"/>
      <c r="D6" s="89"/>
      <c r="E6" s="89"/>
      <c r="F6" s="89"/>
      <c r="G6" s="89"/>
      <c r="H6" s="89"/>
      <c r="I6" s="89"/>
      <c r="J6" s="90"/>
    </row>
    <row r="7" spans="1:10" ht="27" customHeight="1" x14ac:dyDescent="0.25">
      <c r="A7" s="91" t="s">
        <v>166</v>
      </c>
      <c r="B7" s="92"/>
      <c r="C7" s="92"/>
      <c r="D7" s="93"/>
      <c r="E7" s="28"/>
      <c r="F7" s="29"/>
      <c r="G7" s="29"/>
      <c r="H7" s="28"/>
      <c r="I7" s="28"/>
      <c r="J7" s="28"/>
    </row>
    <row r="8" spans="1:10" ht="71.25" customHeight="1" x14ac:dyDescent="0.25">
      <c r="A8" s="62" t="s">
        <v>24</v>
      </c>
      <c r="B8" s="30">
        <v>2021</v>
      </c>
      <c r="C8" s="56" t="s">
        <v>122</v>
      </c>
      <c r="D8" s="56" t="s">
        <v>23</v>
      </c>
      <c r="E8" s="2">
        <f>SUM(F8:I8)</f>
        <v>0</v>
      </c>
      <c r="F8" s="5">
        <v>0</v>
      </c>
      <c r="G8" s="5">
        <v>0</v>
      </c>
      <c r="H8" s="2">
        <v>0</v>
      </c>
      <c r="I8" s="2">
        <v>0</v>
      </c>
      <c r="J8" s="59" t="s">
        <v>58</v>
      </c>
    </row>
    <row r="9" spans="1:10" ht="71.25" customHeight="1" x14ac:dyDescent="0.25">
      <c r="A9" s="63"/>
      <c r="B9" s="30">
        <v>2022</v>
      </c>
      <c r="C9" s="57"/>
      <c r="D9" s="57"/>
      <c r="E9" s="2">
        <f>SUM(F9:I9)</f>
        <v>0</v>
      </c>
      <c r="F9" s="5">
        <v>0</v>
      </c>
      <c r="G9" s="5">
        <v>0</v>
      </c>
      <c r="H9" s="2">
        <v>0</v>
      </c>
      <c r="I9" s="2">
        <v>0</v>
      </c>
      <c r="J9" s="60"/>
    </row>
    <row r="10" spans="1:10" ht="71.25" customHeight="1" x14ac:dyDescent="0.25">
      <c r="A10" s="64"/>
      <c r="B10" s="30">
        <v>2023</v>
      </c>
      <c r="C10" s="58"/>
      <c r="D10" s="58"/>
      <c r="E10" s="2">
        <f t="shared" ref="E10:E13" si="0">SUM(F10:I10)</f>
        <v>0</v>
      </c>
      <c r="F10" s="5">
        <v>0</v>
      </c>
      <c r="G10" s="5">
        <v>0</v>
      </c>
      <c r="H10" s="2">
        <v>0</v>
      </c>
      <c r="I10" s="2">
        <v>0</v>
      </c>
      <c r="J10" s="61"/>
    </row>
    <row r="11" spans="1:10" ht="41.25" customHeight="1" x14ac:dyDescent="0.25">
      <c r="A11" s="62" t="s">
        <v>25</v>
      </c>
      <c r="B11" s="30">
        <v>2021</v>
      </c>
      <c r="C11" s="56" t="s">
        <v>12</v>
      </c>
      <c r="D11" s="56" t="s">
        <v>59</v>
      </c>
      <c r="E11" s="2">
        <f t="shared" si="0"/>
        <v>0</v>
      </c>
      <c r="F11" s="5">
        <v>0</v>
      </c>
      <c r="G11" s="5">
        <v>0</v>
      </c>
      <c r="H11" s="2">
        <v>0</v>
      </c>
      <c r="I11" s="2">
        <v>0</v>
      </c>
      <c r="J11" s="59" t="s">
        <v>60</v>
      </c>
    </row>
    <row r="12" spans="1:10" ht="41.25" customHeight="1" x14ac:dyDescent="0.25">
      <c r="A12" s="63"/>
      <c r="B12" s="30">
        <v>2022</v>
      </c>
      <c r="C12" s="57"/>
      <c r="D12" s="57"/>
      <c r="E12" s="2">
        <f t="shared" ref="E12" si="1">SUM(F12:I12)</f>
        <v>0</v>
      </c>
      <c r="F12" s="5">
        <v>0</v>
      </c>
      <c r="G12" s="5">
        <v>0</v>
      </c>
      <c r="H12" s="2">
        <v>0</v>
      </c>
      <c r="I12" s="2">
        <v>0</v>
      </c>
      <c r="J12" s="60"/>
    </row>
    <row r="13" spans="1:10" ht="41.25" customHeight="1" x14ac:dyDescent="0.25">
      <c r="A13" s="64"/>
      <c r="B13" s="30">
        <v>2023</v>
      </c>
      <c r="C13" s="58"/>
      <c r="D13" s="58"/>
      <c r="E13" s="2">
        <f t="shared" si="0"/>
        <v>0</v>
      </c>
      <c r="F13" s="5">
        <v>0</v>
      </c>
      <c r="G13" s="5">
        <v>0</v>
      </c>
      <c r="H13" s="2">
        <v>0</v>
      </c>
      <c r="I13" s="2">
        <v>0</v>
      </c>
      <c r="J13" s="61"/>
    </row>
    <row r="14" spans="1:10" ht="14.45" customHeight="1" x14ac:dyDescent="0.25">
      <c r="A14" s="68" t="s">
        <v>100</v>
      </c>
      <c r="B14" s="69"/>
      <c r="C14" s="69"/>
      <c r="D14" s="70"/>
      <c r="E14" s="2">
        <f>SUM(E11+E8)</f>
        <v>0</v>
      </c>
      <c r="F14" s="2">
        <f t="shared" ref="F14:I15" si="2">SUM(F11+F8)</f>
        <v>0</v>
      </c>
      <c r="G14" s="2">
        <f t="shared" si="2"/>
        <v>0</v>
      </c>
      <c r="H14" s="2">
        <f t="shared" si="2"/>
        <v>0</v>
      </c>
      <c r="I14" s="2">
        <f t="shared" si="2"/>
        <v>0</v>
      </c>
      <c r="J14" s="31"/>
    </row>
    <row r="15" spans="1:10" ht="14.45" customHeight="1" x14ac:dyDescent="0.25">
      <c r="A15" s="68" t="s">
        <v>102</v>
      </c>
      <c r="B15" s="69"/>
      <c r="C15" s="69"/>
      <c r="D15" s="70"/>
      <c r="E15" s="2">
        <f>SUM(E12+E9)</f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31"/>
    </row>
    <row r="16" spans="1:10" ht="14.45" customHeight="1" x14ac:dyDescent="0.25">
      <c r="A16" s="68" t="s">
        <v>101</v>
      </c>
      <c r="B16" s="69"/>
      <c r="C16" s="69"/>
      <c r="D16" s="70"/>
      <c r="E16" s="2">
        <f>SUM(E12+E9)</f>
        <v>0</v>
      </c>
      <c r="F16" s="2">
        <f t="shared" ref="F16:I16" si="3">SUM(F12+F9)</f>
        <v>0</v>
      </c>
      <c r="G16" s="2">
        <f t="shared" si="3"/>
        <v>0</v>
      </c>
      <c r="H16" s="2">
        <f t="shared" si="3"/>
        <v>0</v>
      </c>
      <c r="I16" s="2">
        <f t="shared" si="3"/>
        <v>0</v>
      </c>
      <c r="J16" s="31"/>
    </row>
    <row r="17" spans="1:10" ht="27.75" customHeight="1" x14ac:dyDescent="0.25">
      <c r="A17" s="97" t="s">
        <v>167</v>
      </c>
      <c r="B17" s="98"/>
      <c r="C17" s="98"/>
      <c r="D17" s="99"/>
      <c r="E17" s="32"/>
      <c r="F17" s="33"/>
      <c r="G17" s="33"/>
      <c r="H17" s="32"/>
      <c r="I17" s="32"/>
      <c r="J17" s="32"/>
    </row>
    <row r="18" spans="1:10" ht="21.75" customHeight="1" x14ac:dyDescent="0.25">
      <c r="A18" s="53" t="s">
        <v>35</v>
      </c>
      <c r="B18" s="30">
        <v>2021</v>
      </c>
      <c r="C18" s="56" t="s">
        <v>13</v>
      </c>
      <c r="D18" s="56" t="s">
        <v>53</v>
      </c>
      <c r="E18" s="2">
        <f>SUM(F18:I18)</f>
        <v>500</v>
      </c>
      <c r="F18" s="5">
        <v>0</v>
      </c>
      <c r="G18" s="5">
        <v>500</v>
      </c>
      <c r="H18" s="2">
        <v>0</v>
      </c>
      <c r="I18" s="2">
        <v>0</v>
      </c>
      <c r="J18" s="59" t="s">
        <v>61</v>
      </c>
    </row>
    <row r="19" spans="1:10" ht="21.75" customHeight="1" x14ac:dyDescent="0.25">
      <c r="A19" s="54"/>
      <c r="B19" s="30">
        <v>2022</v>
      </c>
      <c r="C19" s="57"/>
      <c r="D19" s="57"/>
      <c r="E19" s="2">
        <f t="shared" ref="E19" si="4">SUM(F19:I19)</f>
        <v>520</v>
      </c>
      <c r="F19" s="5">
        <v>0</v>
      </c>
      <c r="G19" s="5">
        <f>G18+G18*4%</f>
        <v>520</v>
      </c>
      <c r="H19" s="2">
        <v>0</v>
      </c>
      <c r="I19" s="2">
        <v>0</v>
      </c>
      <c r="J19" s="60"/>
    </row>
    <row r="20" spans="1:10" ht="21.75" customHeight="1" x14ac:dyDescent="0.25">
      <c r="A20" s="55"/>
      <c r="B20" s="30">
        <v>2023</v>
      </c>
      <c r="C20" s="58"/>
      <c r="D20" s="58"/>
      <c r="E20" s="2">
        <f t="shared" ref="E20:E27" si="5">SUM(F20:I20)</f>
        <v>540.79999999999995</v>
      </c>
      <c r="F20" s="5">
        <v>0</v>
      </c>
      <c r="G20" s="5">
        <f>G19+G19*4%</f>
        <v>540.79999999999995</v>
      </c>
      <c r="H20" s="2">
        <v>0</v>
      </c>
      <c r="I20" s="2">
        <v>0</v>
      </c>
      <c r="J20" s="61"/>
    </row>
    <row r="21" spans="1:10" ht="26.25" customHeight="1" x14ac:dyDescent="0.25">
      <c r="A21" s="53" t="s">
        <v>36</v>
      </c>
      <c r="B21" s="30">
        <v>2021</v>
      </c>
      <c r="C21" s="56" t="s">
        <v>12</v>
      </c>
      <c r="D21" s="56" t="s">
        <v>37</v>
      </c>
      <c r="E21" s="2">
        <f t="shared" si="5"/>
        <v>100</v>
      </c>
      <c r="F21" s="5">
        <v>0</v>
      </c>
      <c r="G21" s="5">
        <v>100</v>
      </c>
      <c r="H21" s="2">
        <v>0</v>
      </c>
      <c r="I21" s="2">
        <v>0</v>
      </c>
      <c r="J21" s="59" t="s">
        <v>62</v>
      </c>
    </row>
    <row r="22" spans="1:10" ht="26.25" customHeight="1" x14ac:dyDescent="0.25">
      <c r="A22" s="54"/>
      <c r="B22" s="30">
        <v>2022</v>
      </c>
      <c r="C22" s="57"/>
      <c r="D22" s="57"/>
      <c r="E22" s="2">
        <f t="shared" ref="E22" si="6">SUM(F22:I22)</f>
        <v>104</v>
      </c>
      <c r="F22" s="5">
        <v>0</v>
      </c>
      <c r="G22" s="5">
        <f>G21+G21*4%</f>
        <v>104</v>
      </c>
      <c r="H22" s="2">
        <v>0</v>
      </c>
      <c r="I22" s="2">
        <v>0</v>
      </c>
      <c r="J22" s="60"/>
    </row>
    <row r="23" spans="1:10" ht="26.25" customHeight="1" x14ac:dyDescent="0.25">
      <c r="A23" s="55"/>
      <c r="B23" s="30">
        <v>2023</v>
      </c>
      <c r="C23" s="58"/>
      <c r="D23" s="58"/>
      <c r="E23" s="2">
        <f t="shared" si="5"/>
        <v>108.16</v>
      </c>
      <c r="F23" s="5">
        <v>0</v>
      </c>
      <c r="G23" s="5">
        <f>G22+G22*4%</f>
        <v>108.16</v>
      </c>
      <c r="H23" s="2">
        <v>0</v>
      </c>
      <c r="I23" s="2">
        <v>0</v>
      </c>
      <c r="J23" s="61"/>
    </row>
    <row r="24" spans="1:10" ht="24.75" customHeight="1" x14ac:dyDescent="0.25">
      <c r="A24" s="53" t="s">
        <v>38</v>
      </c>
      <c r="B24" s="30">
        <v>2021</v>
      </c>
      <c r="C24" s="56" t="s">
        <v>121</v>
      </c>
      <c r="D24" s="56" t="s">
        <v>37</v>
      </c>
      <c r="E24" s="2">
        <f t="shared" si="5"/>
        <v>3000</v>
      </c>
      <c r="F24" s="5">
        <v>0</v>
      </c>
      <c r="G24" s="5">
        <v>3000</v>
      </c>
      <c r="H24" s="2">
        <v>0</v>
      </c>
      <c r="I24" s="2">
        <v>0</v>
      </c>
      <c r="J24" s="59" t="s">
        <v>62</v>
      </c>
    </row>
    <row r="25" spans="1:10" ht="24.75" customHeight="1" x14ac:dyDescent="0.25">
      <c r="A25" s="54"/>
      <c r="B25" s="30">
        <v>2022</v>
      </c>
      <c r="C25" s="57"/>
      <c r="D25" s="57"/>
      <c r="E25" s="2">
        <f>SUM(F25:I25)</f>
        <v>3120</v>
      </c>
      <c r="F25" s="5">
        <v>0</v>
      </c>
      <c r="G25" s="5">
        <f>G24+G24*4%</f>
        <v>3120</v>
      </c>
      <c r="H25" s="2">
        <v>0</v>
      </c>
      <c r="I25" s="2">
        <v>0</v>
      </c>
      <c r="J25" s="60"/>
    </row>
    <row r="26" spans="1:10" ht="24.75" customHeight="1" x14ac:dyDescent="0.25">
      <c r="A26" s="55"/>
      <c r="B26" s="30">
        <v>2023</v>
      </c>
      <c r="C26" s="58"/>
      <c r="D26" s="58"/>
      <c r="E26" s="2">
        <f t="shared" si="5"/>
        <v>3244.8</v>
      </c>
      <c r="F26" s="5">
        <v>0</v>
      </c>
      <c r="G26" s="5">
        <f>G25+G25*4%</f>
        <v>3244.8</v>
      </c>
      <c r="H26" s="2">
        <v>0</v>
      </c>
      <c r="I26" s="2">
        <v>0</v>
      </c>
      <c r="J26" s="61"/>
    </row>
    <row r="27" spans="1:10" ht="156" customHeight="1" x14ac:dyDescent="0.25">
      <c r="A27" s="21" t="s">
        <v>39</v>
      </c>
      <c r="B27" s="30">
        <v>2021</v>
      </c>
      <c r="C27" s="34" t="s">
        <v>123</v>
      </c>
      <c r="D27" s="34" t="s">
        <v>16</v>
      </c>
      <c r="E27" s="2">
        <f t="shared" si="5"/>
        <v>0</v>
      </c>
      <c r="F27" s="5">
        <v>0</v>
      </c>
      <c r="G27" s="5">
        <v>0</v>
      </c>
      <c r="H27" s="2">
        <v>0</v>
      </c>
      <c r="I27" s="2">
        <v>0</v>
      </c>
      <c r="J27" s="3" t="s">
        <v>63</v>
      </c>
    </row>
    <row r="28" spans="1:10" x14ac:dyDescent="0.25">
      <c r="A28" s="68" t="s">
        <v>98</v>
      </c>
      <c r="B28" s="69"/>
      <c r="C28" s="69"/>
      <c r="D28" s="69"/>
      <c r="E28" s="2">
        <f>E18+E21+E24+E27</f>
        <v>3600</v>
      </c>
      <c r="F28" s="2">
        <f t="shared" ref="F28:I28" si="7">F18+F21+F24+F27</f>
        <v>0</v>
      </c>
      <c r="G28" s="2">
        <f>G18+G21+G24+G27</f>
        <v>3600</v>
      </c>
      <c r="H28" s="2">
        <f t="shared" si="7"/>
        <v>0</v>
      </c>
      <c r="I28" s="2">
        <f t="shared" si="7"/>
        <v>0</v>
      </c>
      <c r="J28" s="35"/>
    </row>
    <row r="29" spans="1:10" x14ac:dyDescent="0.25">
      <c r="A29" s="68" t="s">
        <v>99</v>
      </c>
      <c r="B29" s="69"/>
      <c r="C29" s="69"/>
      <c r="D29" s="69"/>
      <c r="E29" s="2">
        <f>E19+E22+E25</f>
        <v>3744</v>
      </c>
      <c r="F29" s="5">
        <f>SUM(F19)</f>
        <v>0</v>
      </c>
      <c r="G29" s="5">
        <f>SUM(G19+G22+G25)</f>
        <v>3744</v>
      </c>
      <c r="H29" s="2">
        <v>0</v>
      </c>
      <c r="I29" s="2">
        <v>0</v>
      </c>
      <c r="J29" s="35"/>
    </row>
    <row r="30" spans="1:10" x14ac:dyDescent="0.25">
      <c r="A30" s="68" t="s">
        <v>158</v>
      </c>
      <c r="B30" s="69"/>
      <c r="C30" s="69"/>
      <c r="D30" s="69"/>
      <c r="E30" s="2">
        <f>E20+E23+E26</f>
        <v>3893.76</v>
      </c>
      <c r="F30" s="5">
        <f>SUM(F20)</f>
        <v>0</v>
      </c>
      <c r="G30" s="5">
        <f>SUM(G20+G23+G26)</f>
        <v>3893.76</v>
      </c>
      <c r="H30" s="2">
        <v>0</v>
      </c>
      <c r="I30" s="2">
        <v>0</v>
      </c>
      <c r="J30" s="35"/>
    </row>
    <row r="31" spans="1:10" ht="24" customHeight="1" x14ac:dyDescent="0.25">
      <c r="A31" s="100" t="s">
        <v>19</v>
      </c>
      <c r="B31" s="101"/>
      <c r="C31" s="101"/>
      <c r="D31" s="101"/>
      <c r="E31" s="101"/>
      <c r="F31" s="101"/>
      <c r="G31" s="101"/>
      <c r="H31" s="101"/>
      <c r="I31" s="101"/>
      <c r="J31" s="102"/>
    </row>
    <row r="32" spans="1:10" ht="39" customHeight="1" x14ac:dyDescent="0.25">
      <c r="A32" s="71" t="s">
        <v>14</v>
      </c>
      <c r="B32" s="72"/>
      <c r="C32" s="72"/>
      <c r="D32" s="73"/>
      <c r="E32" s="3"/>
      <c r="F32" s="36"/>
      <c r="G32" s="36"/>
      <c r="H32" s="3"/>
      <c r="I32" s="3"/>
      <c r="J32" s="32"/>
    </row>
    <row r="33" spans="1:10" ht="21.75" customHeight="1" x14ac:dyDescent="0.25">
      <c r="A33" s="62" t="s">
        <v>26</v>
      </c>
      <c r="B33" s="30">
        <v>2021</v>
      </c>
      <c r="C33" s="56" t="s">
        <v>121</v>
      </c>
      <c r="D33" s="56" t="s">
        <v>27</v>
      </c>
      <c r="E33" s="2">
        <f>SUM(F33:I33)</f>
        <v>500</v>
      </c>
      <c r="F33" s="5">
        <v>0</v>
      </c>
      <c r="G33" s="5">
        <v>500</v>
      </c>
      <c r="H33" s="2">
        <v>0</v>
      </c>
      <c r="I33" s="2">
        <v>0</v>
      </c>
      <c r="J33" s="75" t="s">
        <v>64</v>
      </c>
    </row>
    <row r="34" spans="1:10" ht="21.75" customHeight="1" x14ac:dyDescent="0.25">
      <c r="A34" s="63"/>
      <c r="B34" s="30">
        <v>2022</v>
      </c>
      <c r="C34" s="57"/>
      <c r="D34" s="57"/>
      <c r="E34" s="2">
        <f t="shared" ref="E34:E35" si="8">SUM(F34:I34)</f>
        <v>520</v>
      </c>
      <c r="F34" s="5">
        <v>0</v>
      </c>
      <c r="G34" s="5">
        <f>G33+G33*4%</f>
        <v>520</v>
      </c>
      <c r="H34" s="2">
        <v>0</v>
      </c>
      <c r="I34" s="2">
        <v>0</v>
      </c>
      <c r="J34" s="76"/>
    </row>
    <row r="35" spans="1:10" ht="21.75" customHeight="1" x14ac:dyDescent="0.25">
      <c r="A35" s="64"/>
      <c r="B35" s="30">
        <v>2023</v>
      </c>
      <c r="C35" s="58"/>
      <c r="D35" s="58"/>
      <c r="E35" s="2">
        <f t="shared" si="8"/>
        <v>540.79999999999995</v>
      </c>
      <c r="F35" s="5">
        <v>0</v>
      </c>
      <c r="G35" s="5">
        <f>G34+G34*4%</f>
        <v>540.79999999999995</v>
      </c>
      <c r="H35" s="2">
        <v>0</v>
      </c>
      <c r="I35" s="2">
        <v>0</v>
      </c>
      <c r="J35" s="77"/>
    </row>
    <row r="36" spans="1:10" x14ac:dyDescent="0.25">
      <c r="A36" s="68" t="s">
        <v>115</v>
      </c>
      <c r="B36" s="69"/>
      <c r="C36" s="69"/>
      <c r="D36" s="69"/>
      <c r="E36" s="2">
        <f>E33</f>
        <v>500</v>
      </c>
      <c r="F36" s="2">
        <f t="shared" ref="F36:I36" si="9">F33</f>
        <v>0</v>
      </c>
      <c r="G36" s="2">
        <f t="shared" si="9"/>
        <v>500</v>
      </c>
      <c r="H36" s="2">
        <f t="shared" si="9"/>
        <v>0</v>
      </c>
      <c r="I36" s="2">
        <f t="shared" si="9"/>
        <v>0</v>
      </c>
      <c r="J36" s="35"/>
    </row>
    <row r="37" spans="1:10" x14ac:dyDescent="0.25">
      <c r="A37" s="68" t="s">
        <v>116</v>
      </c>
      <c r="B37" s="69"/>
      <c r="C37" s="69"/>
      <c r="D37" s="69"/>
      <c r="E37" s="2">
        <f t="shared" ref="E37:I38" si="10">E34</f>
        <v>520</v>
      </c>
      <c r="F37" s="2">
        <f t="shared" si="10"/>
        <v>0</v>
      </c>
      <c r="G37" s="2">
        <f t="shared" si="10"/>
        <v>520</v>
      </c>
      <c r="H37" s="2">
        <f t="shared" si="10"/>
        <v>0</v>
      </c>
      <c r="I37" s="2">
        <f t="shared" si="10"/>
        <v>0</v>
      </c>
      <c r="J37" s="35"/>
    </row>
    <row r="38" spans="1:10" x14ac:dyDescent="0.25">
      <c r="A38" s="68" t="s">
        <v>157</v>
      </c>
      <c r="B38" s="69"/>
      <c r="C38" s="69"/>
      <c r="D38" s="69"/>
      <c r="E38" s="2">
        <f t="shared" si="10"/>
        <v>540.79999999999995</v>
      </c>
      <c r="F38" s="2">
        <f t="shared" si="10"/>
        <v>0</v>
      </c>
      <c r="G38" s="2">
        <f t="shared" si="10"/>
        <v>540.79999999999995</v>
      </c>
      <c r="H38" s="2">
        <f t="shared" si="10"/>
        <v>0</v>
      </c>
      <c r="I38" s="2">
        <f t="shared" si="10"/>
        <v>0</v>
      </c>
      <c r="J38" s="35"/>
    </row>
    <row r="39" spans="1:10" ht="44.45" customHeight="1" x14ac:dyDescent="0.25">
      <c r="A39" s="71" t="s">
        <v>153</v>
      </c>
      <c r="B39" s="72"/>
      <c r="C39" s="72"/>
      <c r="D39" s="72"/>
      <c r="E39" s="72"/>
      <c r="F39" s="72"/>
      <c r="G39" s="72"/>
      <c r="H39" s="72"/>
      <c r="I39" s="72"/>
      <c r="J39" s="73"/>
    </row>
    <row r="40" spans="1:10" ht="27.75" customHeight="1" x14ac:dyDescent="0.25">
      <c r="A40" s="62" t="s">
        <v>103</v>
      </c>
      <c r="B40" s="30">
        <v>2021</v>
      </c>
      <c r="C40" s="56" t="s">
        <v>17</v>
      </c>
      <c r="D40" s="56" t="s">
        <v>104</v>
      </c>
      <c r="E40" s="2">
        <f>SUM(F40:I40)</f>
        <v>0</v>
      </c>
      <c r="F40" s="5">
        <v>0</v>
      </c>
      <c r="G40" s="5">
        <v>0</v>
      </c>
      <c r="H40" s="2">
        <v>0</v>
      </c>
      <c r="I40" s="2">
        <v>0</v>
      </c>
      <c r="J40" s="75" t="s">
        <v>65</v>
      </c>
    </row>
    <row r="41" spans="1:10" ht="27.75" customHeight="1" x14ac:dyDescent="0.25">
      <c r="A41" s="63"/>
      <c r="B41" s="30">
        <v>2022</v>
      </c>
      <c r="C41" s="57"/>
      <c r="D41" s="57"/>
      <c r="E41" s="2">
        <f t="shared" ref="E41:E54" si="11">SUM(F41:I41)</f>
        <v>0</v>
      </c>
      <c r="F41" s="5">
        <v>0</v>
      </c>
      <c r="G41" s="5">
        <v>0</v>
      </c>
      <c r="H41" s="2">
        <v>0</v>
      </c>
      <c r="I41" s="2">
        <v>0</v>
      </c>
      <c r="J41" s="76"/>
    </row>
    <row r="42" spans="1:10" ht="27.75" customHeight="1" x14ac:dyDescent="0.25">
      <c r="A42" s="64"/>
      <c r="B42" s="30">
        <v>2023</v>
      </c>
      <c r="C42" s="58"/>
      <c r="D42" s="58"/>
      <c r="E42" s="2">
        <f t="shared" si="11"/>
        <v>0</v>
      </c>
      <c r="F42" s="5">
        <v>0</v>
      </c>
      <c r="G42" s="5">
        <v>0</v>
      </c>
      <c r="H42" s="2">
        <v>0</v>
      </c>
      <c r="I42" s="2">
        <v>0</v>
      </c>
      <c r="J42" s="77"/>
    </row>
    <row r="43" spans="1:10" ht="40.5" customHeight="1" x14ac:dyDescent="0.25">
      <c r="A43" s="62" t="s">
        <v>154</v>
      </c>
      <c r="B43" s="30">
        <v>2021</v>
      </c>
      <c r="C43" s="56" t="s">
        <v>17</v>
      </c>
      <c r="D43" s="56" t="s">
        <v>28</v>
      </c>
      <c r="E43" s="2">
        <f t="shared" si="11"/>
        <v>0</v>
      </c>
      <c r="F43" s="5">
        <v>0</v>
      </c>
      <c r="G43" s="5">
        <v>0</v>
      </c>
      <c r="H43" s="2">
        <v>0</v>
      </c>
      <c r="I43" s="2">
        <v>0</v>
      </c>
      <c r="J43" s="59" t="s">
        <v>66</v>
      </c>
    </row>
    <row r="44" spans="1:10" ht="40.5" customHeight="1" x14ac:dyDescent="0.25">
      <c r="A44" s="63"/>
      <c r="B44" s="30">
        <v>2022</v>
      </c>
      <c r="C44" s="57"/>
      <c r="D44" s="57"/>
      <c r="E44" s="2">
        <f t="shared" si="11"/>
        <v>0</v>
      </c>
      <c r="F44" s="5">
        <v>0</v>
      </c>
      <c r="G44" s="5">
        <v>0</v>
      </c>
      <c r="H44" s="2">
        <v>0</v>
      </c>
      <c r="I44" s="2">
        <v>0</v>
      </c>
      <c r="J44" s="60"/>
    </row>
    <row r="45" spans="1:10" ht="40.5" customHeight="1" x14ac:dyDescent="0.25">
      <c r="A45" s="64"/>
      <c r="B45" s="30">
        <v>2023</v>
      </c>
      <c r="C45" s="58"/>
      <c r="D45" s="58"/>
      <c r="E45" s="2">
        <f t="shared" si="11"/>
        <v>0</v>
      </c>
      <c r="F45" s="5">
        <v>0</v>
      </c>
      <c r="G45" s="5">
        <v>0</v>
      </c>
      <c r="H45" s="2">
        <v>0</v>
      </c>
      <c r="I45" s="2">
        <v>0</v>
      </c>
      <c r="J45" s="61"/>
    </row>
    <row r="46" spans="1:10" ht="40.5" customHeight="1" x14ac:dyDescent="0.25">
      <c r="A46" s="62" t="s">
        <v>155</v>
      </c>
      <c r="B46" s="30">
        <v>2021</v>
      </c>
      <c r="C46" s="56" t="s">
        <v>17</v>
      </c>
      <c r="D46" s="106" t="s">
        <v>28</v>
      </c>
      <c r="E46" s="2">
        <f t="shared" si="11"/>
        <v>2000</v>
      </c>
      <c r="F46" s="5">
        <v>0</v>
      </c>
      <c r="G46" s="5">
        <v>2000</v>
      </c>
      <c r="H46" s="2">
        <v>0</v>
      </c>
      <c r="I46" s="2">
        <v>0</v>
      </c>
      <c r="J46" s="59" t="s">
        <v>68</v>
      </c>
    </row>
    <row r="47" spans="1:10" ht="40.5" customHeight="1" x14ac:dyDescent="0.25">
      <c r="A47" s="63"/>
      <c r="B47" s="30">
        <v>2022</v>
      </c>
      <c r="C47" s="57"/>
      <c r="D47" s="107"/>
      <c r="E47" s="2">
        <f t="shared" si="11"/>
        <v>2080</v>
      </c>
      <c r="F47" s="5">
        <v>0</v>
      </c>
      <c r="G47" s="5">
        <f>G46+G46*4%</f>
        <v>2080</v>
      </c>
      <c r="H47" s="2">
        <v>0</v>
      </c>
      <c r="I47" s="2">
        <v>0</v>
      </c>
      <c r="J47" s="60"/>
    </row>
    <row r="48" spans="1:10" ht="40.5" customHeight="1" x14ac:dyDescent="0.25">
      <c r="A48" s="64"/>
      <c r="B48" s="30">
        <v>2023</v>
      </c>
      <c r="C48" s="58"/>
      <c r="D48" s="108"/>
      <c r="E48" s="2">
        <f t="shared" si="11"/>
        <v>2163.1999999999998</v>
      </c>
      <c r="F48" s="5">
        <v>0</v>
      </c>
      <c r="G48" s="5">
        <f>G47+G47*4%</f>
        <v>2163.1999999999998</v>
      </c>
      <c r="H48" s="2">
        <v>0</v>
      </c>
      <c r="I48" s="2">
        <v>0</v>
      </c>
      <c r="J48" s="61"/>
    </row>
    <row r="49" spans="1:10" ht="25.5" customHeight="1" x14ac:dyDescent="0.25">
      <c r="A49" s="104" t="s">
        <v>109</v>
      </c>
      <c r="B49" s="30">
        <v>2021</v>
      </c>
      <c r="C49" s="105" t="s">
        <v>17</v>
      </c>
      <c r="D49" s="105" t="s">
        <v>110</v>
      </c>
      <c r="E49" s="2">
        <f t="shared" si="11"/>
        <v>2500</v>
      </c>
      <c r="F49" s="5">
        <v>0</v>
      </c>
      <c r="G49" s="5">
        <v>2500</v>
      </c>
      <c r="H49" s="2">
        <v>0</v>
      </c>
      <c r="I49" s="2">
        <v>0</v>
      </c>
      <c r="J49" s="59" t="s">
        <v>67</v>
      </c>
    </row>
    <row r="50" spans="1:10" ht="25.5" customHeight="1" x14ac:dyDescent="0.25">
      <c r="A50" s="104"/>
      <c r="B50" s="30">
        <v>2022</v>
      </c>
      <c r="C50" s="105"/>
      <c r="D50" s="105"/>
      <c r="E50" s="2">
        <f t="shared" si="11"/>
        <v>2600</v>
      </c>
      <c r="F50" s="5">
        <v>0</v>
      </c>
      <c r="G50" s="5">
        <f>G49+G49*4%</f>
        <v>2600</v>
      </c>
      <c r="H50" s="2">
        <v>0</v>
      </c>
      <c r="I50" s="2">
        <v>0</v>
      </c>
      <c r="J50" s="60"/>
    </row>
    <row r="51" spans="1:10" ht="25.5" customHeight="1" x14ac:dyDescent="0.25">
      <c r="A51" s="104"/>
      <c r="B51" s="30">
        <v>2023</v>
      </c>
      <c r="C51" s="105"/>
      <c r="D51" s="105"/>
      <c r="E51" s="2">
        <f t="shared" si="11"/>
        <v>2704</v>
      </c>
      <c r="F51" s="5">
        <v>0</v>
      </c>
      <c r="G51" s="5">
        <f>G50+G50*4%</f>
        <v>2704</v>
      </c>
      <c r="H51" s="2">
        <v>0</v>
      </c>
      <c r="I51" s="2">
        <v>0</v>
      </c>
      <c r="J51" s="61"/>
    </row>
    <row r="52" spans="1:10" ht="38.25" customHeight="1" x14ac:dyDescent="0.25">
      <c r="A52" s="104" t="s">
        <v>108</v>
      </c>
      <c r="B52" s="30">
        <v>2021</v>
      </c>
      <c r="C52" s="105" t="s">
        <v>17</v>
      </c>
      <c r="D52" s="105" t="s">
        <v>29</v>
      </c>
      <c r="E52" s="2">
        <f t="shared" si="11"/>
        <v>0</v>
      </c>
      <c r="F52" s="5">
        <v>0</v>
      </c>
      <c r="G52" s="5">
        <v>0</v>
      </c>
      <c r="H52" s="2">
        <v>0</v>
      </c>
      <c r="I52" s="2">
        <v>0</v>
      </c>
      <c r="J52" s="59">
        <v>123</v>
      </c>
    </row>
    <row r="53" spans="1:10" ht="38.25" customHeight="1" x14ac:dyDescent="0.25">
      <c r="A53" s="104"/>
      <c r="B53" s="30">
        <v>2022</v>
      </c>
      <c r="C53" s="105"/>
      <c r="D53" s="105"/>
      <c r="E53" s="2">
        <f t="shared" si="11"/>
        <v>0</v>
      </c>
      <c r="F53" s="5">
        <v>0</v>
      </c>
      <c r="G53" s="5">
        <v>0</v>
      </c>
      <c r="H53" s="2">
        <v>0</v>
      </c>
      <c r="I53" s="2">
        <v>0</v>
      </c>
      <c r="J53" s="60"/>
    </row>
    <row r="54" spans="1:10" ht="38.25" customHeight="1" x14ac:dyDescent="0.25">
      <c r="A54" s="104"/>
      <c r="B54" s="30">
        <v>2023</v>
      </c>
      <c r="C54" s="105"/>
      <c r="D54" s="105"/>
      <c r="E54" s="2">
        <f t="shared" si="11"/>
        <v>0</v>
      </c>
      <c r="F54" s="5">
        <v>0</v>
      </c>
      <c r="G54" s="5">
        <v>0</v>
      </c>
      <c r="H54" s="2">
        <v>0</v>
      </c>
      <c r="I54" s="2">
        <v>0</v>
      </c>
      <c r="J54" s="61"/>
    </row>
    <row r="55" spans="1:10" ht="21" customHeight="1" x14ac:dyDescent="0.25">
      <c r="A55" s="68" t="s">
        <v>105</v>
      </c>
      <c r="B55" s="69"/>
      <c r="C55" s="69"/>
      <c r="D55" s="70"/>
      <c r="E55" s="2">
        <f>SUM(E40,E43,E46,E49,E52)</f>
        <v>4500</v>
      </c>
      <c r="F55" s="5">
        <f t="shared" ref="F55:G55" si="12">SUM(F40,F43,F46,F49,F52)</f>
        <v>0</v>
      </c>
      <c r="G55" s="5">
        <f t="shared" si="12"/>
        <v>4500</v>
      </c>
      <c r="H55" s="2">
        <f>SUM(H40:H51)</f>
        <v>0</v>
      </c>
      <c r="I55" s="2">
        <f>SUM(I40:I51)</f>
        <v>0</v>
      </c>
      <c r="J55" s="31"/>
    </row>
    <row r="56" spans="1:10" ht="21" customHeight="1" x14ac:dyDescent="0.25">
      <c r="A56" s="68" t="s">
        <v>106</v>
      </c>
      <c r="B56" s="69"/>
      <c r="C56" s="69"/>
      <c r="D56" s="70"/>
      <c r="E56" s="2">
        <f>SUM(E41,E44,E47,E50,E53)</f>
        <v>4680</v>
      </c>
      <c r="F56" s="5">
        <f t="shared" ref="F56:G57" si="13">SUM(F41,F44,F47,F50,F53)</f>
        <v>0</v>
      </c>
      <c r="G56" s="5">
        <f t="shared" si="13"/>
        <v>4680</v>
      </c>
      <c r="H56" s="2">
        <v>0</v>
      </c>
      <c r="I56" s="2">
        <v>0</v>
      </c>
      <c r="J56" s="31"/>
    </row>
    <row r="57" spans="1:10" ht="21" customHeight="1" x14ac:dyDescent="0.25">
      <c r="A57" s="68" t="s">
        <v>107</v>
      </c>
      <c r="B57" s="69"/>
      <c r="C57" s="69"/>
      <c r="D57" s="70"/>
      <c r="E57" s="2">
        <f>SUM(E42,E45,E48,E51,E54)</f>
        <v>4867.2</v>
      </c>
      <c r="F57" s="5">
        <f t="shared" si="13"/>
        <v>0</v>
      </c>
      <c r="G57" s="5">
        <f t="shared" si="13"/>
        <v>4867.2</v>
      </c>
      <c r="H57" s="2">
        <v>0</v>
      </c>
      <c r="I57" s="2">
        <v>0</v>
      </c>
      <c r="J57" s="31"/>
    </row>
    <row r="58" spans="1:10" ht="38.450000000000003" customHeight="1" x14ac:dyDescent="0.25">
      <c r="A58" s="71" t="s">
        <v>30</v>
      </c>
      <c r="B58" s="72"/>
      <c r="C58" s="72"/>
      <c r="D58" s="72"/>
      <c r="E58" s="72"/>
      <c r="F58" s="72"/>
      <c r="G58" s="72"/>
      <c r="H58" s="72"/>
      <c r="I58" s="72"/>
      <c r="J58" s="73"/>
    </row>
    <row r="59" spans="1:10" ht="36.6" customHeight="1" x14ac:dyDescent="0.25">
      <c r="A59" s="71" t="s">
        <v>144</v>
      </c>
      <c r="B59" s="72"/>
      <c r="C59" s="72"/>
      <c r="D59" s="72"/>
      <c r="E59" s="72"/>
      <c r="F59" s="72"/>
      <c r="G59" s="72"/>
      <c r="H59" s="72"/>
      <c r="I59" s="72"/>
      <c r="J59" s="73"/>
    </row>
    <row r="60" spans="1:10" ht="60" x14ac:dyDescent="0.25">
      <c r="A60" s="37" t="s">
        <v>112</v>
      </c>
      <c r="B60" s="30">
        <v>2021</v>
      </c>
      <c r="C60" s="34" t="s">
        <v>12</v>
      </c>
      <c r="D60" s="34" t="s">
        <v>111</v>
      </c>
      <c r="E60" s="2">
        <f>SUM(F60:I60)</f>
        <v>0</v>
      </c>
      <c r="F60" s="5">
        <v>0</v>
      </c>
      <c r="G60" s="5">
        <v>0</v>
      </c>
      <c r="H60" s="2">
        <v>0</v>
      </c>
      <c r="I60" s="2">
        <v>0</v>
      </c>
      <c r="J60" s="38" t="s">
        <v>69</v>
      </c>
    </row>
    <row r="61" spans="1:10" ht="23.25" customHeight="1" x14ac:dyDescent="0.25">
      <c r="A61" s="62" t="s">
        <v>113</v>
      </c>
      <c r="B61" s="30">
        <v>2021</v>
      </c>
      <c r="C61" s="56" t="s">
        <v>12</v>
      </c>
      <c r="D61" s="56" t="s">
        <v>111</v>
      </c>
      <c r="E61" s="2">
        <f t="shared" ref="E61:E63" si="14">SUM(F61:I61)</f>
        <v>0</v>
      </c>
      <c r="F61" s="5">
        <v>0</v>
      </c>
      <c r="G61" s="5">
        <v>0</v>
      </c>
      <c r="H61" s="2">
        <v>0</v>
      </c>
      <c r="I61" s="2">
        <v>0</v>
      </c>
      <c r="J61" s="59" t="s">
        <v>69</v>
      </c>
    </row>
    <row r="62" spans="1:10" ht="23.25" customHeight="1" x14ac:dyDescent="0.25">
      <c r="A62" s="63"/>
      <c r="B62" s="30">
        <v>2022</v>
      </c>
      <c r="C62" s="57"/>
      <c r="D62" s="57"/>
      <c r="E62" s="2">
        <f t="shared" si="14"/>
        <v>0</v>
      </c>
      <c r="F62" s="5">
        <v>0</v>
      </c>
      <c r="G62" s="5">
        <v>0</v>
      </c>
      <c r="H62" s="2">
        <v>0</v>
      </c>
      <c r="I62" s="2">
        <v>0</v>
      </c>
      <c r="J62" s="60"/>
    </row>
    <row r="63" spans="1:10" ht="23.25" customHeight="1" x14ac:dyDescent="0.25">
      <c r="A63" s="64"/>
      <c r="B63" s="30">
        <v>2023</v>
      </c>
      <c r="C63" s="58"/>
      <c r="D63" s="58"/>
      <c r="E63" s="2">
        <f t="shared" si="14"/>
        <v>0</v>
      </c>
      <c r="F63" s="5">
        <v>0</v>
      </c>
      <c r="G63" s="5">
        <v>0</v>
      </c>
      <c r="H63" s="2">
        <v>0</v>
      </c>
      <c r="I63" s="2">
        <v>0</v>
      </c>
      <c r="J63" s="61"/>
    </row>
    <row r="64" spans="1:10" ht="21" customHeight="1" x14ac:dyDescent="0.25">
      <c r="A64" s="68" t="s">
        <v>145</v>
      </c>
      <c r="B64" s="69"/>
      <c r="C64" s="69"/>
      <c r="D64" s="70"/>
      <c r="E64" s="2">
        <f>E60+E61</f>
        <v>0</v>
      </c>
      <c r="F64" s="2">
        <f t="shared" ref="F64:I64" si="15">F60+F61</f>
        <v>0</v>
      </c>
      <c r="G64" s="2">
        <f t="shared" si="15"/>
        <v>0</v>
      </c>
      <c r="H64" s="2">
        <f t="shared" si="15"/>
        <v>0</v>
      </c>
      <c r="I64" s="2">
        <f t="shared" si="15"/>
        <v>0</v>
      </c>
      <c r="J64" s="31"/>
    </row>
    <row r="65" spans="1:12" ht="21" customHeight="1" x14ac:dyDescent="0.25">
      <c r="A65" s="68" t="s">
        <v>146</v>
      </c>
      <c r="B65" s="69"/>
      <c r="C65" s="69"/>
      <c r="D65" s="70"/>
      <c r="E65" s="2">
        <f>E62</f>
        <v>0</v>
      </c>
      <c r="F65" s="2">
        <f t="shared" ref="F65:I65" si="16">F62</f>
        <v>0</v>
      </c>
      <c r="G65" s="2">
        <f t="shared" si="16"/>
        <v>0</v>
      </c>
      <c r="H65" s="2">
        <f t="shared" si="16"/>
        <v>0</v>
      </c>
      <c r="I65" s="2">
        <f t="shared" si="16"/>
        <v>0</v>
      </c>
      <c r="J65" s="31"/>
    </row>
    <row r="66" spans="1:12" ht="21" customHeight="1" x14ac:dyDescent="0.25">
      <c r="A66" s="68" t="s">
        <v>147</v>
      </c>
      <c r="B66" s="69"/>
      <c r="C66" s="69"/>
      <c r="D66" s="70"/>
      <c r="E66" s="2">
        <f>E63</f>
        <v>0</v>
      </c>
      <c r="F66" s="2">
        <f t="shared" ref="F66:I66" si="17">F63</f>
        <v>0</v>
      </c>
      <c r="G66" s="2">
        <f t="shared" si="17"/>
        <v>0</v>
      </c>
      <c r="H66" s="2">
        <f t="shared" si="17"/>
        <v>0</v>
      </c>
      <c r="I66" s="2">
        <f t="shared" si="17"/>
        <v>0</v>
      </c>
      <c r="J66" s="31"/>
    </row>
    <row r="67" spans="1:12" x14ac:dyDescent="0.25">
      <c r="A67" s="71" t="s">
        <v>31</v>
      </c>
      <c r="B67" s="72"/>
      <c r="C67" s="72"/>
      <c r="D67" s="72"/>
      <c r="E67" s="72"/>
      <c r="F67" s="72"/>
      <c r="G67" s="72"/>
      <c r="H67" s="72"/>
      <c r="I67" s="72"/>
      <c r="J67" s="73"/>
    </row>
    <row r="68" spans="1:12" ht="135" x14ac:dyDescent="0.25">
      <c r="A68" s="37" t="s">
        <v>32</v>
      </c>
      <c r="B68" s="30">
        <v>2021</v>
      </c>
      <c r="C68" s="34" t="s">
        <v>124</v>
      </c>
      <c r="D68" s="34" t="s">
        <v>114</v>
      </c>
      <c r="E68" s="2">
        <f>SUM(F68:I68)</f>
        <v>0</v>
      </c>
      <c r="F68" s="5">
        <v>0</v>
      </c>
      <c r="G68" s="5">
        <v>0</v>
      </c>
      <c r="H68" s="2">
        <v>0</v>
      </c>
      <c r="I68" s="2">
        <v>0</v>
      </c>
      <c r="J68" s="3" t="s">
        <v>70</v>
      </c>
    </row>
    <row r="69" spans="1:12" ht="60" x14ac:dyDescent="0.25">
      <c r="A69" s="37" t="s">
        <v>33</v>
      </c>
      <c r="B69" s="30">
        <v>2021</v>
      </c>
      <c r="C69" s="34" t="s">
        <v>121</v>
      </c>
      <c r="D69" s="34" t="s">
        <v>114</v>
      </c>
      <c r="E69" s="2">
        <f>SUM(F69:I69)</f>
        <v>0</v>
      </c>
      <c r="F69" s="5">
        <v>0</v>
      </c>
      <c r="G69" s="5">
        <v>0</v>
      </c>
      <c r="H69" s="2">
        <v>0</v>
      </c>
      <c r="I69" s="2">
        <v>0</v>
      </c>
      <c r="J69" s="3" t="s">
        <v>70</v>
      </c>
    </row>
    <row r="70" spans="1:12" ht="66.75" customHeight="1" x14ac:dyDescent="0.25">
      <c r="A70" s="39" t="s">
        <v>120</v>
      </c>
      <c r="B70" s="40">
        <v>2021</v>
      </c>
      <c r="C70" s="41" t="s">
        <v>121</v>
      </c>
      <c r="D70" s="34" t="s">
        <v>114</v>
      </c>
      <c r="E70" s="2">
        <v>0</v>
      </c>
      <c r="F70" s="5">
        <v>0</v>
      </c>
      <c r="G70" s="5">
        <v>0</v>
      </c>
      <c r="H70" s="2">
        <v>0</v>
      </c>
      <c r="I70" s="2">
        <v>0</v>
      </c>
      <c r="J70" s="42" t="s">
        <v>70</v>
      </c>
    </row>
    <row r="71" spans="1:12" ht="21" customHeight="1" x14ac:dyDescent="0.25">
      <c r="A71" s="112" t="s">
        <v>44</v>
      </c>
      <c r="B71" s="112"/>
      <c r="C71" s="112"/>
      <c r="D71" s="112"/>
      <c r="E71" s="2">
        <f>SUM(E60,E61,E68,E69,E70)</f>
        <v>0</v>
      </c>
      <c r="F71" s="5">
        <f>SUM(F60,F61,F68,F69,F70)</f>
        <v>0</v>
      </c>
      <c r="G71" s="5">
        <f>SUM(G60,G61,G68,G69,G70)</f>
        <v>0</v>
      </c>
      <c r="H71" s="2">
        <f>SUM(H60:H68)</f>
        <v>0</v>
      </c>
      <c r="I71" s="2">
        <f>SUM(I60:I68)</f>
        <v>0</v>
      </c>
      <c r="J71" s="3"/>
    </row>
    <row r="72" spans="1:12" ht="34.5" customHeight="1" x14ac:dyDescent="0.25">
      <c r="A72" s="71" t="s">
        <v>55</v>
      </c>
      <c r="B72" s="72"/>
      <c r="C72" s="72"/>
      <c r="D72" s="72"/>
      <c r="E72" s="72"/>
      <c r="F72" s="72"/>
      <c r="G72" s="72"/>
      <c r="H72" s="72"/>
      <c r="I72" s="72"/>
      <c r="J72" s="73"/>
    </row>
    <row r="73" spans="1:12" x14ac:dyDescent="0.25">
      <c r="A73" s="71" t="s">
        <v>54</v>
      </c>
      <c r="B73" s="72"/>
      <c r="C73" s="72"/>
      <c r="D73" s="72"/>
      <c r="E73" s="72"/>
      <c r="F73" s="72"/>
      <c r="G73" s="72"/>
      <c r="H73" s="72"/>
      <c r="I73" s="72"/>
      <c r="J73" s="73"/>
    </row>
    <row r="74" spans="1:12" ht="162" customHeight="1" x14ac:dyDescent="0.25">
      <c r="A74" s="21" t="s">
        <v>34</v>
      </c>
      <c r="B74" s="34">
        <v>2021</v>
      </c>
      <c r="C74" s="34" t="s">
        <v>12</v>
      </c>
      <c r="D74" s="34" t="s">
        <v>45</v>
      </c>
      <c r="E74" s="2">
        <f>SUM(F74:I74)</f>
        <v>0</v>
      </c>
      <c r="F74" s="5">
        <v>0</v>
      </c>
      <c r="G74" s="5">
        <v>0</v>
      </c>
      <c r="H74" s="2">
        <v>0</v>
      </c>
      <c r="I74" s="3">
        <v>0</v>
      </c>
      <c r="J74" s="3" t="s">
        <v>71</v>
      </c>
    </row>
    <row r="75" spans="1:12" ht="24.75" customHeight="1" x14ac:dyDescent="0.25">
      <c r="A75" s="53" t="s">
        <v>149</v>
      </c>
      <c r="B75" s="30">
        <v>2021</v>
      </c>
      <c r="C75" s="56" t="s">
        <v>12</v>
      </c>
      <c r="D75" s="56" t="s">
        <v>20</v>
      </c>
      <c r="E75" s="2">
        <f t="shared" ref="E75:E76" si="18">SUM(F75:I75)</f>
        <v>14220.8</v>
      </c>
      <c r="F75" s="5">
        <v>13509.76</v>
      </c>
      <c r="G75" s="5">
        <v>711.04</v>
      </c>
      <c r="H75" s="2">
        <v>0</v>
      </c>
      <c r="I75" s="2">
        <v>0</v>
      </c>
      <c r="J75" s="59" t="s">
        <v>71</v>
      </c>
      <c r="L75" s="43">
        <f t="shared" ref="L75" si="19">F75/E75</f>
        <v>0.95000000000000007</v>
      </c>
    </row>
    <row r="76" spans="1:12" ht="24.75" customHeight="1" x14ac:dyDescent="0.25">
      <c r="A76" s="54"/>
      <c r="B76" s="30">
        <v>2022</v>
      </c>
      <c r="C76" s="57"/>
      <c r="D76" s="57"/>
      <c r="E76" s="2">
        <f t="shared" si="18"/>
        <v>14789.632</v>
      </c>
      <c r="F76" s="5">
        <f>F75+F75*4%</f>
        <v>14050.1504</v>
      </c>
      <c r="G76" s="5">
        <f>G75+G75*4%</f>
        <v>739.48159999999996</v>
      </c>
      <c r="H76" s="2">
        <v>0</v>
      </c>
      <c r="I76" s="2">
        <v>0</v>
      </c>
      <c r="J76" s="60"/>
      <c r="L76" s="43"/>
    </row>
    <row r="77" spans="1:12" ht="24.75" customHeight="1" x14ac:dyDescent="0.25">
      <c r="A77" s="55"/>
      <c r="B77" s="30">
        <v>2023</v>
      </c>
      <c r="C77" s="58"/>
      <c r="D77" s="58"/>
      <c r="E77" s="2">
        <f t="shared" ref="E77:E92" si="20">SUM(F77:I77)</f>
        <v>15381.217279999999</v>
      </c>
      <c r="F77" s="5">
        <f>F76+F76*4%</f>
        <v>14612.156416</v>
      </c>
      <c r="G77" s="5">
        <f>G76+G76*4%</f>
        <v>769.06086399999992</v>
      </c>
      <c r="H77" s="2">
        <v>0</v>
      </c>
      <c r="I77" s="2">
        <v>0</v>
      </c>
      <c r="J77" s="61"/>
      <c r="L77" s="43">
        <f t="shared" ref="L77" si="21">F77/E77</f>
        <v>0.95000000000000007</v>
      </c>
    </row>
    <row r="78" spans="1:12" ht="21" customHeight="1" x14ac:dyDescent="0.25">
      <c r="A78" s="53" t="s">
        <v>148</v>
      </c>
      <c r="B78" s="30">
        <v>2021</v>
      </c>
      <c r="C78" s="56" t="s">
        <v>13</v>
      </c>
      <c r="D78" s="56" t="s">
        <v>20</v>
      </c>
      <c r="E78" s="2">
        <f t="shared" si="20"/>
        <v>34030</v>
      </c>
      <c r="F78" s="5">
        <f>31188.5+1140</f>
        <v>32328.5</v>
      </c>
      <c r="G78" s="5">
        <f>1641.5+60</f>
        <v>1701.5</v>
      </c>
      <c r="H78" s="2">
        <v>0</v>
      </c>
      <c r="I78" s="2">
        <v>0</v>
      </c>
      <c r="J78" s="59" t="s">
        <v>71</v>
      </c>
      <c r="L78" s="43">
        <f t="shared" ref="L78" si="22">F78/E78</f>
        <v>0.95</v>
      </c>
    </row>
    <row r="79" spans="1:12" ht="21" customHeight="1" x14ac:dyDescent="0.25">
      <c r="A79" s="54"/>
      <c r="B79" s="30">
        <v>2022</v>
      </c>
      <c r="C79" s="57"/>
      <c r="D79" s="57"/>
      <c r="E79" s="2">
        <f t="shared" ref="E79" si="23">SUM(F79:I79)</f>
        <v>35391.199999999997</v>
      </c>
      <c r="F79" s="5">
        <f>F78+F78*4%</f>
        <v>33621.64</v>
      </c>
      <c r="G79" s="5">
        <f>G78+G78*4%</f>
        <v>1769.56</v>
      </c>
      <c r="H79" s="2">
        <v>0</v>
      </c>
      <c r="I79" s="2">
        <v>0</v>
      </c>
      <c r="J79" s="60"/>
      <c r="L79" s="43"/>
    </row>
    <row r="80" spans="1:12" ht="21" customHeight="1" x14ac:dyDescent="0.25">
      <c r="A80" s="55"/>
      <c r="B80" s="30">
        <v>2023</v>
      </c>
      <c r="C80" s="58"/>
      <c r="D80" s="58"/>
      <c r="E80" s="2">
        <f t="shared" si="20"/>
        <v>36806.847999999998</v>
      </c>
      <c r="F80" s="5">
        <f>F79+F79*4%</f>
        <v>34966.505599999997</v>
      </c>
      <c r="G80" s="5">
        <f>G79+G79*4%</f>
        <v>1840.3424</v>
      </c>
      <c r="H80" s="2">
        <v>0</v>
      </c>
      <c r="I80" s="2">
        <v>0</v>
      </c>
      <c r="J80" s="61"/>
      <c r="L80" s="43">
        <f t="shared" ref="L80" si="24">F80/E80</f>
        <v>0.95</v>
      </c>
    </row>
    <row r="81" spans="1:12" ht="25.5" customHeight="1" x14ac:dyDescent="0.25">
      <c r="A81" s="53" t="s">
        <v>118</v>
      </c>
      <c r="B81" s="30">
        <v>2021</v>
      </c>
      <c r="C81" s="56" t="s">
        <v>121</v>
      </c>
      <c r="D81" s="56" t="s">
        <v>117</v>
      </c>
      <c r="E81" s="2">
        <f t="shared" si="20"/>
        <v>1355</v>
      </c>
      <c r="F81" s="5">
        <v>1287.25</v>
      </c>
      <c r="G81" s="5">
        <v>67.75</v>
      </c>
      <c r="H81" s="2">
        <v>0</v>
      </c>
      <c r="I81" s="2">
        <v>0</v>
      </c>
      <c r="J81" s="59" t="s">
        <v>71</v>
      </c>
      <c r="L81" s="43">
        <f t="shared" ref="L81" si="25">F81/E81</f>
        <v>0.95</v>
      </c>
    </row>
    <row r="82" spans="1:12" ht="25.5" customHeight="1" x14ac:dyDescent="0.25">
      <c r="A82" s="54"/>
      <c r="B82" s="30">
        <v>2022</v>
      </c>
      <c r="C82" s="57"/>
      <c r="D82" s="57"/>
      <c r="E82" s="2">
        <f t="shared" ref="E82" si="26">SUM(F82:I82)</f>
        <v>1409.2</v>
      </c>
      <c r="F82" s="5">
        <f>F81+F81*4%</f>
        <v>1338.74</v>
      </c>
      <c r="G82" s="5">
        <f>G81+G81*4%</f>
        <v>70.459999999999994</v>
      </c>
      <c r="H82" s="2">
        <v>0</v>
      </c>
      <c r="I82" s="2">
        <v>0</v>
      </c>
      <c r="J82" s="60"/>
      <c r="L82" s="43"/>
    </row>
    <row r="83" spans="1:12" ht="25.5" customHeight="1" x14ac:dyDescent="0.25">
      <c r="A83" s="55"/>
      <c r="B83" s="30">
        <v>2023</v>
      </c>
      <c r="C83" s="58"/>
      <c r="D83" s="58"/>
      <c r="E83" s="2">
        <f t="shared" si="20"/>
        <v>1465.568</v>
      </c>
      <c r="F83" s="5">
        <f>F82+F82*4%</f>
        <v>1392.2896000000001</v>
      </c>
      <c r="G83" s="5">
        <f>G82+G82*4%</f>
        <v>73.278399999999991</v>
      </c>
      <c r="H83" s="2">
        <v>0</v>
      </c>
      <c r="I83" s="2">
        <v>0</v>
      </c>
      <c r="J83" s="61"/>
      <c r="L83" s="43">
        <f t="shared" ref="L83" si="27">F83/E83</f>
        <v>0.95000000000000007</v>
      </c>
    </row>
    <row r="84" spans="1:12" ht="25.5" customHeight="1" x14ac:dyDescent="0.25">
      <c r="A84" s="53" t="s">
        <v>163</v>
      </c>
      <c r="B84" s="30">
        <v>2021</v>
      </c>
      <c r="C84" s="56" t="s">
        <v>18</v>
      </c>
      <c r="D84" s="56" t="s">
        <v>20</v>
      </c>
      <c r="E84" s="2">
        <f t="shared" si="20"/>
        <v>1214.7</v>
      </c>
      <c r="F84" s="5">
        <f>855+298.97</f>
        <v>1153.97</v>
      </c>
      <c r="G84" s="5">
        <f>45+15.73</f>
        <v>60.730000000000004</v>
      </c>
      <c r="H84" s="2">
        <v>0</v>
      </c>
      <c r="I84" s="2">
        <v>0</v>
      </c>
      <c r="J84" s="59" t="s">
        <v>71</v>
      </c>
      <c r="L84" s="43"/>
    </row>
    <row r="85" spans="1:12" ht="25.5" customHeight="1" x14ac:dyDescent="0.25">
      <c r="A85" s="54"/>
      <c r="B85" s="30">
        <v>2022</v>
      </c>
      <c r="C85" s="57"/>
      <c r="D85" s="57"/>
      <c r="E85" s="2">
        <f t="shared" si="20"/>
        <v>1263.288</v>
      </c>
      <c r="F85" s="5">
        <f>F84+F84*4%</f>
        <v>1200.1288</v>
      </c>
      <c r="G85" s="5">
        <f>G84+G84*4%</f>
        <v>63.159200000000006</v>
      </c>
      <c r="H85" s="2">
        <v>0</v>
      </c>
      <c r="I85" s="2">
        <v>0</v>
      </c>
      <c r="J85" s="60"/>
      <c r="L85" s="43"/>
    </row>
    <row r="86" spans="1:12" ht="25.5" customHeight="1" x14ac:dyDescent="0.25">
      <c r="A86" s="55"/>
      <c r="B86" s="30">
        <v>2023</v>
      </c>
      <c r="C86" s="58"/>
      <c r="D86" s="58"/>
      <c r="E86" s="2">
        <f t="shared" si="20"/>
        <v>1313.81952</v>
      </c>
      <c r="F86" s="5">
        <f>F85+F85*4%</f>
        <v>1248.1339519999999</v>
      </c>
      <c r="G86" s="5">
        <f>G85+G85*4%</f>
        <v>65.685568000000004</v>
      </c>
      <c r="H86" s="2">
        <v>0</v>
      </c>
      <c r="I86" s="2">
        <v>0</v>
      </c>
      <c r="J86" s="61"/>
      <c r="L86" s="43"/>
    </row>
    <row r="87" spans="1:12" ht="105" x14ac:dyDescent="0.25">
      <c r="A87" s="37" t="s">
        <v>159</v>
      </c>
      <c r="B87" s="30">
        <v>2021</v>
      </c>
      <c r="C87" s="34" t="s">
        <v>121</v>
      </c>
      <c r="D87" s="34" t="s">
        <v>119</v>
      </c>
      <c r="E87" s="2">
        <f t="shared" si="20"/>
        <v>0</v>
      </c>
      <c r="F87" s="5">
        <v>0</v>
      </c>
      <c r="G87" s="5">
        <v>0</v>
      </c>
      <c r="H87" s="2">
        <v>0</v>
      </c>
      <c r="I87" s="2">
        <v>0</v>
      </c>
      <c r="J87" s="3" t="s">
        <v>73</v>
      </c>
    </row>
    <row r="88" spans="1:12" ht="23.25" customHeight="1" x14ac:dyDescent="0.25">
      <c r="A88" s="53" t="s">
        <v>160</v>
      </c>
      <c r="B88" s="30">
        <v>2021</v>
      </c>
      <c r="C88" s="56" t="s">
        <v>121</v>
      </c>
      <c r="D88" s="56" t="s">
        <v>119</v>
      </c>
      <c r="E88" s="2">
        <f t="shared" si="20"/>
        <v>1500</v>
      </c>
      <c r="F88" s="5">
        <v>0</v>
      </c>
      <c r="G88" s="5">
        <v>1500</v>
      </c>
      <c r="H88" s="2">
        <v>0</v>
      </c>
      <c r="I88" s="2">
        <v>0</v>
      </c>
      <c r="J88" s="59" t="s">
        <v>72</v>
      </c>
    </row>
    <row r="89" spans="1:12" ht="23.25" customHeight="1" x14ac:dyDescent="0.25">
      <c r="A89" s="54"/>
      <c r="B89" s="30">
        <v>2022</v>
      </c>
      <c r="C89" s="57"/>
      <c r="D89" s="57"/>
      <c r="E89" s="2">
        <f t="shared" ref="E89" si="28">SUM(F89:I89)</f>
        <v>1560</v>
      </c>
      <c r="F89" s="5">
        <v>0</v>
      </c>
      <c r="G89" s="5">
        <f>G88+G88*4%</f>
        <v>1560</v>
      </c>
      <c r="H89" s="2">
        <v>0</v>
      </c>
      <c r="I89" s="2">
        <v>0</v>
      </c>
      <c r="J89" s="60"/>
    </row>
    <row r="90" spans="1:12" ht="23.25" customHeight="1" x14ac:dyDescent="0.25">
      <c r="A90" s="55"/>
      <c r="B90" s="30">
        <v>2023</v>
      </c>
      <c r="C90" s="58"/>
      <c r="D90" s="58"/>
      <c r="E90" s="2">
        <f t="shared" si="20"/>
        <v>1622.4</v>
      </c>
      <c r="F90" s="5">
        <v>0</v>
      </c>
      <c r="G90" s="5">
        <f>G89+G89*4%</f>
        <v>1622.4</v>
      </c>
      <c r="H90" s="2">
        <v>0</v>
      </c>
      <c r="I90" s="2">
        <v>0</v>
      </c>
      <c r="J90" s="61"/>
    </row>
    <row r="91" spans="1:12" ht="60" x14ac:dyDescent="0.25">
      <c r="A91" s="44" t="s">
        <v>161</v>
      </c>
      <c r="B91" s="30">
        <v>2021</v>
      </c>
      <c r="C91" s="41" t="s">
        <v>12</v>
      </c>
      <c r="D91" s="41" t="s">
        <v>40</v>
      </c>
      <c r="E91" s="2">
        <f t="shared" si="20"/>
        <v>0</v>
      </c>
      <c r="F91" s="5">
        <v>0</v>
      </c>
      <c r="G91" s="5">
        <v>0</v>
      </c>
      <c r="H91" s="2">
        <v>0</v>
      </c>
      <c r="I91" s="2">
        <v>0</v>
      </c>
      <c r="J91" s="3" t="s">
        <v>69</v>
      </c>
    </row>
    <row r="92" spans="1:12" ht="60" x14ac:dyDescent="0.25">
      <c r="A92" s="44" t="s">
        <v>162</v>
      </c>
      <c r="B92" s="30">
        <v>2021</v>
      </c>
      <c r="C92" s="41" t="s">
        <v>12</v>
      </c>
      <c r="D92" s="41" t="s">
        <v>40</v>
      </c>
      <c r="E92" s="2">
        <f t="shared" si="20"/>
        <v>0</v>
      </c>
      <c r="F92" s="5">
        <v>0</v>
      </c>
      <c r="G92" s="5">
        <v>0</v>
      </c>
      <c r="H92" s="2">
        <v>0</v>
      </c>
      <c r="I92" s="2">
        <v>0</v>
      </c>
      <c r="J92" s="3" t="s">
        <v>69</v>
      </c>
    </row>
    <row r="93" spans="1:12" ht="21" customHeight="1" x14ac:dyDescent="0.25">
      <c r="A93" s="109" t="s">
        <v>41</v>
      </c>
      <c r="B93" s="110"/>
      <c r="C93" s="110"/>
      <c r="D93" s="111"/>
      <c r="E93" s="2">
        <f>E74+E75+E78+E81+E87+E88+E91+E92+E84</f>
        <v>52320.5</v>
      </c>
      <c r="F93" s="2">
        <f t="shared" ref="F93:G93" si="29">F74+F75+F78+F81+F87+F88+F91+F92+F84</f>
        <v>48279.48</v>
      </c>
      <c r="G93" s="2">
        <f t="shared" si="29"/>
        <v>4041.02</v>
      </c>
      <c r="H93" s="5">
        <f t="shared" ref="H93:I93" si="30">SUM(H74+H75+H78+H81+H87+H88+H91+H92)</f>
        <v>0</v>
      </c>
      <c r="I93" s="5">
        <f t="shared" si="30"/>
        <v>0</v>
      </c>
      <c r="J93" s="3"/>
      <c r="L93" s="43">
        <f t="shared" ref="L93:L95" si="31">F93/E93</f>
        <v>0.92276411731539265</v>
      </c>
    </row>
    <row r="94" spans="1:12" ht="21" customHeight="1" x14ac:dyDescent="0.25">
      <c r="A94" s="109" t="s">
        <v>126</v>
      </c>
      <c r="B94" s="110"/>
      <c r="C94" s="110"/>
      <c r="D94" s="111"/>
      <c r="E94" s="2">
        <f>E76+E79+E82+E89+E85</f>
        <v>54413.319999999992</v>
      </c>
      <c r="F94" s="2">
        <f t="shared" ref="F94:G94" si="32">F76+F79+F82+F89+F85</f>
        <v>50210.659199999995</v>
      </c>
      <c r="G94" s="2">
        <f t="shared" si="32"/>
        <v>4202.6607999999997</v>
      </c>
      <c r="H94" s="2">
        <f>H76+H79+H82+H89</f>
        <v>0</v>
      </c>
      <c r="I94" s="2">
        <f>I76+I79+I82+I89</f>
        <v>0</v>
      </c>
      <c r="J94" s="3"/>
      <c r="L94" s="43"/>
    </row>
    <row r="95" spans="1:12" x14ac:dyDescent="0.25">
      <c r="A95" s="109" t="s">
        <v>127</v>
      </c>
      <c r="B95" s="110"/>
      <c r="C95" s="110"/>
      <c r="D95" s="111"/>
      <c r="E95" s="2">
        <f>E77+E80+E83+E90+E86</f>
        <v>56589.852799999993</v>
      </c>
      <c r="F95" s="2">
        <f t="shared" ref="F95:G95" si="33">F77+F80+F83+F90+F86</f>
        <v>52219.085567999988</v>
      </c>
      <c r="G95" s="2">
        <f t="shared" si="33"/>
        <v>4370.7672320000001</v>
      </c>
      <c r="H95" s="2">
        <f>H77+H80+H83+H90</f>
        <v>0</v>
      </c>
      <c r="I95" s="2">
        <f>I77+I80+I83+I90</f>
        <v>0</v>
      </c>
      <c r="J95" s="3"/>
      <c r="L95" s="43">
        <f t="shared" si="31"/>
        <v>0.92276411731539254</v>
      </c>
    </row>
    <row r="96" spans="1:12" ht="28.9" customHeight="1" x14ac:dyDescent="0.25">
      <c r="A96" s="71" t="s">
        <v>42</v>
      </c>
      <c r="B96" s="72"/>
      <c r="C96" s="72"/>
      <c r="D96" s="72"/>
      <c r="E96" s="72"/>
      <c r="F96" s="72"/>
      <c r="G96" s="72"/>
      <c r="H96" s="72"/>
      <c r="I96" s="72"/>
      <c r="J96" s="73"/>
    </row>
    <row r="97" spans="1:12" ht="60" x14ac:dyDescent="0.25">
      <c r="A97" s="37" t="s">
        <v>128</v>
      </c>
      <c r="B97" s="30">
        <v>2021</v>
      </c>
      <c r="C97" s="34" t="s">
        <v>121</v>
      </c>
      <c r="D97" s="34" t="s">
        <v>129</v>
      </c>
      <c r="E97" s="2">
        <f>SUM(F97:I97)</f>
        <v>0</v>
      </c>
      <c r="F97" s="5">
        <v>0</v>
      </c>
      <c r="G97" s="5">
        <v>0</v>
      </c>
      <c r="H97" s="2">
        <v>0</v>
      </c>
      <c r="I97" s="2">
        <v>0</v>
      </c>
      <c r="J97" s="45" t="s">
        <v>70</v>
      </c>
    </row>
    <row r="98" spans="1:12" ht="135" x14ac:dyDescent="0.25">
      <c r="A98" s="37" t="s">
        <v>133</v>
      </c>
      <c r="B98" s="30">
        <v>2021</v>
      </c>
      <c r="C98" s="34" t="s">
        <v>125</v>
      </c>
      <c r="D98" s="34" t="s">
        <v>134</v>
      </c>
      <c r="E98" s="2">
        <f t="shared" ref="E98:E99" si="34">SUM(F98:I98)</f>
        <v>0</v>
      </c>
      <c r="F98" s="5">
        <v>0</v>
      </c>
      <c r="G98" s="5">
        <v>0</v>
      </c>
      <c r="H98" s="2">
        <v>0</v>
      </c>
      <c r="I98" s="2">
        <v>0</v>
      </c>
      <c r="J98" s="3" t="s">
        <v>72</v>
      </c>
    </row>
    <row r="99" spans="1:12" ht="60" x14ac:dyDescent="0.25">
      <c r="A99" s="37" t="s">
        <v>138</v>
      </c>
      <c r="B99" s="30">
        <v>2021</v>
      </c>
      <c r="C99" s="34" t="s">
        <v>12</v>
      </c>
      <c r="D99" s="34" t="s">
        <v>43</v>
      </c>
      <c r="E99" s="2">
        <f t="shared" si="34"/>
        <v>0</v>
      </c>
      <c r="F99" s="5">
        <v>0</v>
      </c>
      <c r="G99" s="5">
        <v>0</v>
      </c>
      <c r="H99" s="2">
        <v>0</v>
      </c>
      <c r="I99" s="2">
        <v>0</v>
      </c>
      <c r="J99" s="3" t="s">
        <v>70</v>
      </c>
    </row>
    <row r="100" spans="1:12" ht="60" x14ac:dyDescent="0.25">
      <c r="A100" s="37" t="s">
        <v>137</v>
      </c>
      <c r="B100" s="30">
        <v>2021</v>
      </c>
      <c r="C100" s="34" t="s">
        <v>12</v>
      </c>
      <c r="D100" s="34" t="s">
        <v>43</v>
      </c>
      <c r="E100" s="65" t="s">
        <v>135</v>
      </c>
      <c r="F100" s="66"/>
      <c r="G100" s="66"/>
      <c r="H100" s="66"/>
      <c r="I100" s="67"/>
      <c r="J100" s="3" t="s">
        <v>62</v>
      </c>
    </row>
    <row r="101" spans="1:12" ht="60" x14ac:dyDescent="0.25">
      <c r="A101" s="37" t="s">
        <v>136</v>
      </c>
      <c r="B101" s="30">
        <v>2021</v>
      </c>
      <c r="C101" s="34" t="s">
        <v>12</v>
      </c>
      <c r="D101" s="34" t="s">
        <v>43</v>
      </c>
      <c r="E101" s="65" t="s">
        <v>135</v>
      </c>
      <c r="F101" s="66"/>
      <c r="G101" s="66"/>
      <c r="H101" s="66"/>
      <c r="I101" s="67"/>
      <c r="J101" s="3" t="s">
        <v>62</v>
      </c>
    </row>
    <row r="102" spans="1:12" ht="21" customHeight="1" x14ac:dyDescent="0.25">
      <c r="A102" s="68" t="s">
        <v>150</v>
      </c>
      <c r="B102" s="69"/>
      <c r="C102" s="69"/>
      <c r="D102" s="69"/>
      <c r="E102" s="2">
        <v>0</v>
      </c>
      <c r="F102" s="5">
        <v>0</v>
      </c>
      <c r="G102" s="5">
        <v>0</v>
      </c>
      <c r="H102" s="2">
        <v>0</v>
      </c>
      <c r="I102" s="2">
        <v>0</v>
      </c>
      <c r="J102" s="32"/>
    </row>
    <row r="103" spans="1:12" s="46" customFormat="1" ht="42" customHeight="1" x14ac:dyDescent="0.25">
      <c r="A103" s="71" t="s">
        <v>22</v>
      </c>
      <c r="B103" s="72"/>
      <c r="C103" s="72"/>
      <c r="D103" s="72"/>
      <c r="E103" s="72"/>
      <c r="F103" s="72"/>
      <c r="G103" s="72"/>
      <c r="H103" s="72"/>
      <c r="I103" s="72"/>
      <c r="J103" s="73"/>
    </row>
    <row r="104" spans="1:12" s="46" customFormat="1" ht="24" customHeight="1" x14ac:dyDescent="0.25">
      <c r="A104" s="62" t="s">
        <v>139</v>
      </c>
      <c r="B104" s="30">
        <v>2021</v>
      </c>
      <c r="C104" s="56" t="s">
        <v>17</v>
      </c>
      <c r="D104" s="56" t="s">
        <v>21</v>
      </c>
      <c r="E104" s="47">
        <f>SUM(F104:I104)</f>
        <v>0</v>
      </c>
      <c r="F104" s="48">
        <v>0</v>
      </c>
      <c r="G104" s="48">
        <v>0</v>
      </c>
      <c r="H104" s="47">
        <v>0</v>
      </c>
      <c r="I104" s="47">
        <v>0</v>
      </c>
      <c r="J104" s="56" t="s">
        <v>66</v>
      </c>
    </row>
    <row r="105" spans="1:12" s="46" customFormat="1" ht="24" customHeight="1" x14ac:dyDescent="0.25">
      <c r="A105" s="63"/>
      <c r="B105" s="30">
        <v>2022</v>
      </c>
      <c r="C105" s="57"/>
      <c r="D105" s="57"/>
      <c r="E105" s="47">
        <f t="shared" ref="E105" si="35">SUM(F105:I105)</f>
        <v>0</v>
      </c>
      <c r="F105" s="48">
        <f t="shared" ref="F105:F106" si="36">F104+F104*4%</f>
        <v>0</v>
      </c>
      <c r="G105" s="48">
        <f>G104+G104*4%</f>
        <v>0</v>
      </c>
      <c r="H105" s="47">
        <v>0</v>
      </c>
      <c r="I105" s="47">
        <v>0</v>
      </c>
      <c r="J105" s="57"/>
    </row>
    <row r="106" spans="1:12" s="46" customFormat="1" ht="24" customHeight="1" x14ac:dyDescent="0.25">
      <c r="A106" s="64"/>
      <c r="B106" s="30">
        <v>2023</v>
      </c>
      <c r="C106" s="58"/>
      <c r="D106" s="58"/>
      <c r="E106" s="47">
        <f t="shared" ref="E106:E118" si="37">SUM(F106:I106)</f>
        <v>0</v>
      </c>
      <c r="F106" s="48">
        <f t="shared" si="36"/>
        <v>0</v>
      </c>
      <c r="G106" s="48">
        <f>G105+G105*4%</f>
        <v>0</v>
      </c>
      <c r="H106" s="47">
        <v>0</v>
      </c>
      <c r="I106" s="47">
        <v>0</v>
      </c>
      <c r="J106" s="58"/>
    </row>
    <row r="107" spans="1:12" s="46" customFormat="1" ht="23.25" customHeight="1" x14ac:dyDescent="0.25">
      <c r="A107" s="62" t="s">
        <v>140</v>
      </c>
      <c r="B107" s="30">
        <v>2021</v>
      </c>
      <c r="C107" s="56" t="s">
        <v>13</v>
      </c>
      <c r="D107" s="56" t="s">
        <v>21</v>
      </c>
      <c r="E107" s="47">
        <f>SUM(F107:I107)</f>
        <v>320</v>
      </c>
      <c r="F107" s="48">
        <v>304</v>
      </c>
      <c r="G107" s="48">
        <v>16</v>
      </c>
      <c r="H107" s="47">
        <v>0</v>
      </c>
      <c r="I107" s="47">
        <v>0</v>
      </c>
      <c r="J107" s="56" t="s">
        <v>61</v>
      </c>
      <c r="L107" s="43">
        <f t="shared" ref="L107" si="38">F107/E107</f>
        <v>0.95</v>
      </c>
    </row>
    <row r="108" spans="1:12" s="46" customFormat="1" ht="23.25" customHeight="1" x14ac:dyDescent="0.25">
      <c r="A108" s="63"/>
      <c r="B108" s="30">
        <v>2022</v>
      </c>
      <c r="C108" s="57"/>
      <c r="D108" s="57"/>
      <c r="E108" s="47">
        <f t="shared" ref="E108" si="39">SUM(F108:I108)</f>
        <v>332.8</v>
      </c>
      <c r="F108" s="48">
        <f t="shared" ref="F108:F109" si="40">F107+F107*4%</f>
        <v>316.16000000000003</v>
      </c>
      <c r="G108" s="48">
        <f>G107+G107*4%</f>
        <v>16.64</v>
      </c>
      <c r="H108" s="47">
        <v>0</v>
      </c>
      <c r="I108" s="47">
        <v>0</v>
      </c>
      <c r="J108" s="57"/>
      <c r="L108" s="43"/>
    </row>
    <row r="109" spans="1:12" s="46" customFormat="1" ht="23.25" customHeight="1" x14ac:dyDescent="0.25">
      <c r="A109" s="64"/>
      <c r="B109" s="30">
        <v>2023</v>
      </c>
      <c r="C109" s="58"/>
      <c r="D109" s="58"/>
      <c r="E109" s="47">
        <f t="shared" ref="E109" si="41">SUM(F109:I109)</f>
        <v>346.11200000000008</v>
      </c>
      <c r="F109" s="48">
        <f t="shared" si="40"/>
        <v>328.80640000000005</v>
      </c>
      <c r="G109" s="48">
        <f>G108+G108*4%</f>
        <v>17.305600000000002</v>
      </c>
      <c r="H109" s="47">
        <v>0</v>
      </c>
      <c r="I109" s="47">
        <v>0</v>
      </c>
      <c r="J109" s="58"/>
      <c r="L109" s="43">
        <f t="shared" ref="L109" si="42">F109/E109</f>
        <v>0.95</v>
      </c>
    </row>
    <row r="110" spans="1:12" s="46" customFormat="1" ht="22.5" customHeight="1" x14ac:dyDescent="0.25">
      <c r="A110" s="62" t="s">
        <v>141</v>
      </c>
      <c r="B110" s="30">
        <v>2021</v>
      </c>
      <c r="C110" s="56" t="s">
        <v>18</v>
      </c>
      <c r="D110" s="56" t="s">
        <v>21</v>
      </c>
      <c r="E110" s="47">
        <f>SUM(F110:I110)</f>
        <v>270</v>
      </c>
      <c r="F110" s="48">
        <v>256.5</v>
      </c>
      <c r="G110" s="48">
        <v>13.5</v>
      </c>
      <c r="H110" s="47">
        <v>0</v>
      </c>
      <c r="I110" s="47">
        <v>0</v>
      </c>
      <c r="J110" s="56" t="s">
        <v>72</v>
      </c>
      <c r="L110" s="43">
        <f t="shared" ref="L110" si="43">F110/E110</f>
        <v>0.95</v>
      </c>
    </row>
    <row r="111" spans="1:12" s="46" customFormat="1" ht="22.5" customHeight="1" x14ac:dyDescent="0.25">
      <c r="A111" s="63"/>
      <c r="B111" s="30">
        <v>2022</v>
      </c>
      <c r="C111" s="57"/>
      <c r="D111" s="57"/>
      <c r="E111" s="47">
        <f t="shared" ref="E111" si="44">SUM(F111:I111)</f>
        <v>280.8</v>
      </c>
      <c r="F111" s="48">
        <f t="shared" ref="F111:F112" si="45">F110+F110*4%</f>
        <v>266.76</v>
      </c>
      <c r="G111" s="48">
        <f t="shared" ref="G111:G112" si="46">G110+G110*4%</f>
        <v>14.04</v>
      </c>
      <c r="H111" s="47">
        <v>0</v>
      </c>
      <c r="I111" s="47">
        <v>0</v>
      </c>
      <c r="J111" s="57"/>
      <c r="L111" s="43"/>
    </row>
    <row r="112" spans="1:12" s="46" customFormat="1" ht="22.5" customHeight="1" x14ac:dyDescent="0.25">
      <c r="A112" s="64"/>
      <c r="B112" s="30">
        <v>2023</v>
      </c>
      <c r="C112" s="58"/>
      <c r="D112" s="58"/>
      <c r="E112" s="47">
        <f t="shared" ref="E112" si="47">SUM(F112:I112)</f>
        <v>292.03199999999998</v>
      </c>
      <c r="F112" s="48">
        <f t="shared" si="45"/>
        <v>277.43039999999996</v>
      </c>
      <c r="G112" s="48">
        <f t="shared" si="46"/>
        <v>14.601599999999999</v>
      </c>
      <c r="H112" s="47">
        <v>0</v>
      </c>
      <c r="I112" s="47">
        <v>0</v>
      </c>
      <c r="J112" s="58"/>
      <c r="L112" s="43">
        <f t="shared" ref="L112" si="48">F112/E112</f>
        <v>0.95</v>
      </c>
    </row>
    <row r="113" spans="1:12" s="46" customFormat="1" ht="41.25" customHeight="1" x14ac:dyDescent="0.25">
      <c r="A113" s="62" t="s">
        <v>142</v>
      </c>
      <c r="B113" s="30">
        <v>2021</v>
      </c>
      <c r="C113" s="56" t="s">
        <v>12</v>
      </c>
      <c r="D113" s="56" t="s">
        <v>46</v>
      </c>
      <c r="E113" s="47">
        <f t="shared" si="37"/>
        <v>150</v>
      </c>
      <c r="F113" s="48">
        <v>142.5</v>
      </c>
      <c r="G113" s="48">
        <v>7.5</v>
      </c>
      <c r="H113" s="47">
        <v>0</v>
      </c>
      <c r="I113" s="47">
        <v>0</v>
      </c>
      <c r="J113" s="56" t="s">
        <v>72</v>
      </c>
    </row>
    <row r="114" spans="1:12" s="46" customFormat="1" ht="41.25" customHeight="1" x14ac:dyDescent="0.25">
      <c r="A114" s="63"/>
      <c r="B114" s="30">
        <v>2022</v>
      </c>
      <c r="C114" s="57"/>
      <c r="D114" s="57"/>
      <c r="E114" s="47">
        <f t="shared" ref="E114" si="49">SUM(F114:I114)</f>
        <v>156</v>
      </c>
      <c r="F114" s="48">
        <f>F113+F113*4%</f>
        <v>148.19999999999999</v>
      </c>
      <c r="G114" s="48">
        <f>G113+G113*4%</f>
        <v>7.8</v>
      </c>
      <c r="H114" s="47">
        <v>0</v>
      </c>
      <c r="I114" s="47">
        <v>0</v>
      </c>
      <c r="J114" s="57"/>
    </row>
    <row r="115" spans="1:12" s="46" customFormat="1" ht="41.25" customHeight="1" x14ac:dyDescent="0.25">
      <c r="A115" s="64"/>
      <c r="B115" s="30">
        <v>2023</v>
      </c>
      <c r="C115" s="58"/>
      <c r="D115" s="58"/>
      <c r="E115" s="47">
        <f t="shared" si="37"/>
        <v>162.23999999999998</v>
      </c>
      <c r="F115" s="48">
        <f>F114+F114*4%</f>
        <v>154.12799999999999</v>
      </c>
      <c r="G115" s="48">
        <f>G114+G114*4%</f>
        <v>8.1120000000000001</v>
      </c>
      <c r="H115" s="47">
        <v>0</v>
      </c>
      <c r="I115" s="47">
        <v>0</v>
      </c>
      <c r="J115" s="58"/>
    </row>
    <row r="116" spans="1:12" s="46" customFormat="1" ht="21.75" customHeight="1" x14ac:dyDescent="0.25">
      <c r="A116" s="62" t="s">
        <v>143</v>
      </c>
      <c r="B116" s="30">
        <v>2021</v>
      </c>
      <c r="C116" s="56" t="s">
        <v>121</v>
      </c>
      <c r="D116" s="56" t="s">
        <v>21</v>
      </c>
      <c r="E116" s="47">
        <f t="shared" si="37"/>
        <v>360</v>
      </c>
      <c r="F116" s="48">
        <v>342</v>
      </c>
      <c r="G116" s="48">
        <v>18</v>
      </c>
      <c r="H116" s="47">
        <v>0</v>
      </c>
      <c r="I116" s="47">
        <v>0</v>
      </c>
      <c r="J116" s="56" t="s">
        <v>72</v>
      </c>
      <c r="L116" s="43">
        <f t="shared" ref="L116" si="50">F116/E116</f>
        <v>0.95</v>
      </c>
    </row>
    <row r="117" spans="1:12" s="46" customFormat="1" ht="21.75" customHeight="1" x14ac:dyDescent="0.25">
      <c r="A117" s="63"/>
      <c r="B117" s="30">
        <v>2022</v>
      </c>
      <c r="C117" s="57"/>
      <c r="D117" s="57"/>
      <c r="E117" s="47">
        <f t="shared" ref="E117" si="51">SUM(F117:I117)</f>
        <v>374.4</v>
      </c>
      <c r="F117" s="48">
        <f t="shared" ref="F117:F118" si="52">F116+F116*4%</f>
        <v>355.68</v>
      </c>
      <c r="G117" s="48">
        <f t="shared" ref="G117:G118" si="53">G116+G116*4%</f>
        <v>18.72</v>
      </c>
      <c r="H117" s="47">
        <v>0</v>
      </c>
      <c r="I117" s="47">
        <v>0</v>
      </c>
      <c r="J117" s="57"/>
      <c r="L117" s="43"/>
    </row>
    <row r="118" spans="1:12" s="46" customFormat="1" ht="21.75" customHeight="1" x14ac:dyDescent="0.25">
      <c r="A118" s="64"/>
      <c r="B118" s="30">
        <v>2023</v>
      </c>
      <c r="C118" s="58"/>
      <c r="D118" s="58"/>
      <c r="E118" s="47">
        <f t="shared" si="37"/>
        <v>389.37599999999998</v>
      </c>
      <c r="F118" s="48">
        <f t="shared" si="52"/>
        <v>369.90719999999999</v>
      </c>
      <c r="G118" s="48">
        <f t="shared" si="53"/>
        <v>19.468799999999998</v>
      </c>
      <c r="H118" s="47">
        <v>0</v>
      </c>
      <c r="I118" s="47">
        <v>0</v>
      </c>
      <c r="J118" s="58"/>
      <c r="L118" s="43">
        <f t="shared" ref="L118" si="54">F118/E118</f>
        <v>0.95000000000000007</v>
      </c>
    </row>
    <row r="119" spans="1:12" s="46" customFormat="1" ht="23.25" customHeight="1" x14ac:dyDescent="0.25">
      <c r="A119" s="68" t="s">
        <v>130</v>
      </c>
      <c r="B119" s="69"/>
      <c r="C119" s="69"/>
      <c r="D119" s="69"/>
      <c r="E119" s="47">
        <f>E116+E113+E110+E107+E104</f>
        <v>1100</v>
      </c>
      <c r="F119" s="47">
        <f t="shared" ref="F119:I119" si="55">F116+F113+F110+F107+F104</f>
        <v>1045</v>
      </c>
      <c r="G119" s="47">
        <f t="shared" si="55"/>
        <v>55</v>
      </c>
      <c r="H119" s="47">
        <f t="shared" si="55"/>
        <v>0</v>
      </c>
      <c r="I119" s="47">
        <f t="shared" si="55"/>
        <v>0</v>
      </c>
      <c r="J119" s="3"/>
      <c r="L119" s="43">
        <f t="shared" ref="L119" si="56">F119/E119</f>
        <v>0.95</v>
      </c>
    </row>
    <row r="120" spans="1:12" s="46" customFormat="1" ht="23.25" customHeight="1" x14ac:dyDescent="0.25">
      <c r="A120" s="68" t="s">
        <v>131</v>
      </c>
      <c r="B120" s="69"/>
      <c r="C120" s="69"/>
      <c r="D120" s="69"/>
      <c r="E120" s="47">
        <f>E117+E114+E111+E108+E105</f>
        <v>1144</v>
      </c>
      <c r="F120" s="47">
        <f t="shared" ref="F120:I121" si="57">F117+F114+F111+F108+F105</f>
        <v>1086.8</v>
      </c>
      <c r="G120" s="47">
        <f t="shared" si="57"/>
        <v>57.2</v>
      </c>
      <c r="H120" s="47">
        <f t="shared" si="57"/>
        <v>0</v>
      </c>
      <c r="I120" s="47">
        <f t="shared" si="57"/>
        <v>0</v>
      </c>
      <c r="J120" s="3"/>
      <c r="L120" s="43"/>
    </row>
    <row r="121" spans="1:12" s="46" customFormat="1" ht="23.25" customHeight="1" x14ac:dyDescent="0.25">
      <c r="A121" s="68" t="s">
        <v>132</v>
      </c>
      <c r="B121" s="69"/>
      <c r="C121" s="69"/>
      <c r="D121" s="69"/>
      <c r="E121" s="47">
        <f>E118+E115+E112+E109+E106</f>
        <v>1189.76</v>
      </c>
      <c r="F121" s="47">
        <f t="shared" si="57"/>
        <v>1130.2719999999999</v>
      </c>
      <c r="G121" s="47">
        <f t="shared" si="57"/>
        <v>59.488</v>
      </c>
      <c r="H121" s="47">
        <f t="shared" si="57"/>
        <v>0</v>
      </c>
      <c r="I121" s="47">
        <f t="shared" si="57"/>
        <v>0</v>
      </c>
      <c r="J121" s="3"/>
      <c r="L121" s="43">
        <f t="shared" ref="L121" si="58">F121/E121</f>
        <v>0.95</v>
      </c>
    </row>
    <row r="122" spans="1:12" s="46" customFormat="1" ht="23.25" customHeight="1" x14ac:dyDescent="0.25">
      <c r="A122" s="94" t="s">
        <v>56</v>
      </c>
      <c r="B122" s="95"/>
      <c r="C122" s="95"/>
      <c r="D122" s="95"/>
      <c r="E122" s="2">
        <f>E14+E28+E36+E55+E64+E71+E93+E102+E119</f>
        <v>62020.5</v>
      </c>
      <c r="F122" s="2">
        <f t="shared" ref="F122:I122" si="59">F14+F28+F36+F55+F64+F71+F93+F102+F119</f>
        <v>49324.480000000003</v>
      </c>
      <c r="G122" s="2">
        <f t="shared" si="59"/>
        <v>12696.02</v>
      </c>
      <c r="H122" s="2">
        <f t="shared" si="59"/>
        <v>0</v>
      </c>
      <c r="I122" s="2">
        <f t="shared" si="59"/>
        <v>0</v>
      </c>
      <c r="J122" s="3"/>
      <c r="L122" s="43">
        <f t="shared" ref="L122:L124" si="60">F122/E122</f>
        <v>0.7952931691940569</v>
      </c>
    </row>
    <row r="123" spans="1:12" s="46" customFormat="1" ht="23.25" customHeight="1" x14ac:dyDescent="0.25">
      <c r="A123" s="94" t="s">
        <v>151</v>
      </c>
      <c r="B123" s="95"/>
      <c r="C123" s="95"/>
      <c r="D123" s="96"/>
      <c r="E123" s="2">
        <f>E15+E29+E37+E56+E65+E94+E120</f>
        <v>64501.319999999992</v>
      </c>
      <c r="F123" s="2">
        <f t="shared" ref="F123:I123" si="61">F15+F29+F37+F56+F65+F94+F120</f>
        <v>51297.459199999998</v>
      </c>
      <c r="G123" s="2">
        <f t="shared" si="61"/>
        <v>13203.8608</v>
      </c>
      <c r="H123" s="2">
        <f t="shared" si="61"/>
        <v>0</v>
      </c>
      <c r="I123" s="2">
        <f t="shared" si="61"/>
        <v>0</v>
      </c>
      <c r="J123" s="3"/>
      <c r="L123" s="43">
        <f t="shared" ref="L123" si="62">F123/E123</f>
        <v>0.7952931691940569</v>
      </c>
    </row>
    <row r="124" spans="1:12" s="46" customFormat="1" ht="23.25" customHeight="1" x14ac:dyDescent="0.25">
      <c r="A124" s="94" t="s">
        <v>152</v>
      </c>
      <c r="B124" s="95"/>
      <c r="C124" s="95"/>
      <c r="D124" s="96"/>
      <c r="E124" s="2">
        <f>E16+E30+E38+E57+E66+E95+E121</f>
        <v>67081.372799999983</v>
      </c>
      <c r="F124" s="2">
        <f t="shared" ref="F124:I124" si="63">F16+F30+F38+F57+F66+F95+F121</f>
        <v>53349.357567999985</v>
      </c>
      <c r="G124" s="2">
        <f t="shared" si="63"/>
        <v>13732.015232</v>
      </c>
      <c r="H124" s="2">
        <f t="shared" si="63"/>
        <v>0</v>
      </c>
      <c r="I124" s="2">
        <f t="shared" si="63"/>
        <v>0</v>
      </c>
      <c r="J124" s="3"/>
      <c r="L124" s="43">
        <f t="shared" si="60"/>
        <v>0.79529316919405679</v>
      </c>
    </row>
    <row r="125" spans="1:12" s="46" customFormat="1" ht="23.25" customHeight="1" x14ac:dyDescent="0.25">
      <c r="A125" s="94" t="s">
        <v>57</v>
      </c>
      <c r="B125" s="95"/>
      <c r="C125" s="95"/>
      <c r="D125" s="96"/>
      <c r="E125" s="49">
        <f>SUM(E122:E124)</f>
        <v>193603.19279999996</v>
      </c>
      <c r="F125" s="49">
        <f t="shared" ref="F125:I125" si="64">SUM(F122:F124)</f>
        <v>153971.29676799997</v>
      </c>
      <c r="G125" s="49">
        <f t="shared" si="64"/>
        <v>39631.896031999997</v>
      </c>
      <c r="H125" s="49">
        <f t="shared" si="64"/>
        <v>0</v>
      </c>
      <c r="I125" s="49">
        <f t="shared" si="64"/>
        <v>0</v>
      </c>
      <c r="J125" s="50"/>
      <c r="L125" s="43">
        <f>F125/E125</f>
        <v>0.79529316919405679</v>
      </c>
    </row>
    <row r="126" spans="1:12" ht="67.900000000000006" customHeight="1" x14ac:dyDescent="0.25">
      <c r="A126" s="103" t="s">
        <v>96</v>
      </c>
      <c r="B126" s="103"/>
      <c r="C126" s="103"/>
      <c r="D126" s="103"/>
      <c r="E126" s="103"/>
      <c r="F126" s="103"/>
      <c r="G126" s="103"/>
      <c r="H126" s="103"/>
      <c r="I126" s="103"/>
      <c r="J126" s="103"/>
    </row>
  </sheetData>
  <protectedRanges>
    <protectedRange password="E491" sqref="D122 C122:C125 A123:A125 C3:D121" name="Диапазон1"/>
  </protectedRanges>
  <mergeCells count="140">
    <mergeCell ref="D75:D77"/>
    <mergeCell ref="D78:D80"/>
    <mergeCell ref="A93:D93"/>
    <mergeCell ref="A94:D94"/>
    <mergeCell ref="A67:J67"/>
    <mergeCell ref="A73:J73"/>
    <mergeCell ref="A96:J96"/>
    <mergeCell ref="A103:J103"/>
    <mergeCell ref="A71:D71"/>
    <mergeCell ref="A95:D95"/>
    <mergeCell ref="A102:D102"/>
    <mergeCell ref="A75:A77"/>
    <mergeCell ref="C75:C77"/>
    <mergeCell ref="A78:A80"/>
    <mergeCell ref="C78:C80"/>
    <mergeCell ref="A72:J72"/>
    <mergeCell ref="A126:J126"/>
    <mergeCell ref="A8:A10"/>
    <mergeCell ref="C8:C10"/>
    <mergeCell ref="D8:D10"/>
    <mergeCell ref="J8:J10"/>
    <mergeCell ref="A52:A54"/>
    <mergeCell ref="C52:C54"/>
    <mergeCell ref="D52:D54"/>
    <mergeCell ref="J52:J54"/>
    <mergeCell ref="A121:D121"/>
    <mergeCell ref="A107:A109"/>
    <mergeCell ref="C107:C109"/>
    <mergeCell ref="D107:D109"/>
    <mergeCell ref="D61:D63"/>
    <mergeCell ref="A46:A48"/>
    <mergeCell ref="C46:C48"/>
    <mergeCell ref="D46:D48"/>
    <mergeCell ref="A49:A51"/>
    <mergeCell ref="C49:C51"/>
    <mergeCell ref="D49:D51"/>
    <mergeCell ref="A57:D57"/>
    <mergeCell ref="A59:J59"/>
    <mergeCell ref="J40:J42"/>
    <mergeCell ref="J43:J45"/>
    <mergeCell ref="A17:D17"/>
    <mergeCell ref="A31:J31"/>
    <mergeCell ref="A32:D32"/>
    <mergeCell ref="A18:A20"/>
    <mergeCell ref="J18:J20"/>
    <mergeCell ref="D18:D20"/>
    <mergeCell ref="C11:C13"/>
    <mergeCell ref="D11:D13"/>
    <mergeCell ref="A29:D29"/>
    <mergeCell ref="A15:D15"/>
    <mergeCell ref="C18:C20"/>
    <mergeCell ref="A16:D16"/>
    <mergeCell ref="A30:D30"/>
    <mergeCell ref="A21:A23"/>
    <mergeCell ref="C21:C23"/>
    <mergeCell ref="D21:D23"/>
    <mergeCell ref="A24:A26"/>
    <mergeCell ref="C24:C26"/>
    <mergeCell ref="D24:D26"/>
    <mergeCell ref="A124:D124"/>
    <mergeCell ref="A125:D125"/>
    <mergeCell ref="A113:A115"/>
    <mergeCell ref="C113:C115"/>
    <mergeCell ref="D113:D115"/>
    <mergeCell ref="A104:A106"/>
    <mergeCell ref="D104:D106"/>
    <mergeCell ref="A116:A118"/>
    <mergeCell ref="D116:D118"/>
    <mergeCell ref="A119:D119"/>
    <mergeCell ref="A122:D122"/>
    <mergeCell ref="C104:C106"/>
    <mergeCell ref="C116:C118"/>
    <mergeCell ref="A123:D123"/>
    <mergeCell ref="A120:D120"/>
    <mergeCell ref="H1:J1"/>
    <mergeCell ref="A33:A35"/>
    <mergeCell ref="C33:C35"/>
    <mergeCell ref="D33:D35"/>
    <mergeCell ref="J33:J35"/>
    <mergeCell ref="A14:D14"/>
    <mergeCell ref="A28:D28"/>
    <mergeCell ref="A55:D55"/>
    <mergeCell ref="A3:A4"/>
    <mergeCell ref="B3:B4"/>
    <mergeCell ref="C3:C4"/>
    <mergeCell ref="D3:D4"/>
    <mergeCell ref="E3:I3"/>
    <mergeCell ref="J3:J4"/>
    <mergeCell ref="J11:J13"/>
    <mergeCell ref="A11:A13"/>
    <mergeCell ref="C43:C45"/>
    <mergeCell ref="D43:D45"/>
    <mergeCell ref="C40:C42"/>
    <mergeCell ref="A43:A45"/>
    <mergeCell ref="A2:J2"/>
    <mergeCell ref="A5:J5"/>
    <mergeCell ref="A6:J6"/>
    <mergeCell ref="A7:D7"/>
    <mergeCell ref="C61:C63"/>
    <mergeCell ref="A56:D56"/>
    <mergeCell ref="A39:J39"/>
    <mergeCell ref="A64:D64"/>
    <mergeCell ref="A65:D65"/>
    <mergeCell ref="A66:D66"/>
    <mergeCell ref="A36:D36"/>
    <mergeCell ref="A37:D37"/>
    <mergeCell ref="J21:J23"/>
    <mergeCell ref="J24:J26"/>
    <mergeCell ref="A38:D38"/>
    <mergeCell ref="D40:D42"/>
    <mergeCell ref="A40:A42"/>
    <mergeCell ref="J61:J63"/>
    <mergeCell ref="J46:J48"/>
    <mergeCell ref="J49:J51"/>
    <mergeCell ref="A58:J58"/>
    <mergeCell ref="A61:A63"/>
    <mergeCell ref="J75:J77"/>
    <mergeCell ref="J78:J80"/>
    <mergeCell ref="J81:J83"/>
    <mergeCell ref="J88:J90"/>
    <mergeCell ref="J104:J106"/>
    <mergeCell ref="J107:J109"/>
    <mergeCell ref="J110:J112"/>
    <mergeCell ref="J113:J115"/>
    <mergeCell ref="J116:J118"/>
    <mergeCell ref="A81:A83"/>
    <mergeCell ref="A84:A86"/>
    <mergeCell ref="C84:C86"/>
    <mergeCell ref="D84:D86"/>
    <mergeCell ref="J84:J86"/>
    <mergeCell ref="A110:A112"/>
    <mergeCell ref="C110:C112"/>
    <mergeCell ref="D110:D112"/>
    <mergeCell ref="C81:C83"/>
    <mergeCell ref="D81:D83"/>
    <mergeCell ref="A88:A90"/>
    <mergeCell ref="C88:C90"/>
    <mergeCell ref="D88:D90"/>
    <mergeCell ref="E100:I100"/>
    <mergeCell ref="E101:I101"/>
  </mergeCells>
  <pageMargins left="0.51181102362204722" right="0.51181102362204722" top="0.55118110236220474" bottom="0.55118110236220474" header="0.31496062992125984" footer="0.31496062992125984"/>
  <pageSetup paperSize="9" scale="64" orientation="landscape" r:id="rId1"/>
  <rowBreaks count="3" manualBreakCount="3">
    <brk id="20" max="9" man="1"/>
    <brk id="45" max="9" man="1"/>
    <brk id="10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7" zoomScale="60" zoomScaleNormal="100" workbookViewId="0">
      <selection activeCell="D2" sqref="D2"/>
    </sheetView>
  </sheetViews>
  <sheetFormatPr defaultRowHeight="15" x14ac:dyDescent="0.25"/>
  <cols>
    <col min="1" max="1" width="51.28515625" customWidth="1"/>
    <col min="2" max="4" width="41.140625" customWidth="1"/>
  </cols>
  <sheetData>
    <row r="1" spans="1:5" ht="37.5" x14ac:dyDescent="0.25">
      <c r="D1" s="52" t="s">
        <v>169</v>
      </c>
    </row>
    <row r="3" spans="1:5" ht="15.75" thickBot="1" x14ac:dyDescent="0.3">
      <c r="A3">
        <v>2021</v>
      </c>
    </row>
    <row r="4" spans="1:5" ht="38.25" thickBot="1" x14ac:dyDescent="0.3">
      <c r="A4" s="7" t="s">
        <v>47</v>
      </c>
      <c r="B4" s="8" t="s">
        <v>48</v>
      </c>
      <c r="C4" s="8" t="s">
        <v>49</v>
      </c>
      <c r="D4" s="8" t="s">
        <v>50</v>
      </c>
    </row>
    <row r="5" spans="1:5" ht="38.25" thickBot="1" x14ac:dyDescent="0.3">
      <c r="A5" s="9" t="s">
        <v>12</v>
      </c>
      <c r="B5" s="10">
        <f>'Программа '!E11+'Программа '!E21+'Программа '!E60+'Программа '!E61+'Программа '!E74+'Программа '!E75+'Программа '!E91+'Программа '!E92+'Программа '!E99+'Программа '!E113</f>
        <v>14470.8</v>
      </c>
      <c r="C5" s="10">
        <f>'Программа '!F11+'Программа '!F21+'Программа '!F60+'Программа '!F61+'Программа '!F74+'Программа '!F75+'Программа '!F91+'Программа '!F92+'Программа '!F99+'Программа '!F113</f>
        <v>13652.26</v>
      </c>
      <c r="D5" s="10">
        <f>'Программа '!G11+'Программа '!G21+'Программа '!G60+'Программа '!G61+'Программа '!G74+'Программа '!G75+'Программа '!G91+'Программа '!G92+'Программа '!G99+'Программа '!G113</f>
        <v>818.54</v>
      </c>
      <c r="E5" s="51">
        <f>B5/$B$11</f>
        <v>0.233322852927661</v>
      </c>
    </row>
    <row r="6" spans="1:5" ht="19.5" thickBot="1" x14ac:dyDescent="0.3">
      <c r="A6" s="9" t="s">
        <v>18</v>
      </c>
      <c r="B6" s="10">
        <f>'Программа '!E110+'Программа '!E84</f>
        <v>1484.7</v>
      </c>
      <c r="C6" s="10">
        <f>'Программа '!F110+'Программа '!F84</f>
        <v>1410.47</v>
      </c>
      <c r="D6" s="10">
        <f>'Программа '!G110+'Программа '!G84</f>
        <v>74.23</v>
      </c>
      <c r="E6" s="51">
        <f t="shared" ref="E6:E11" si="0">B6/$B$11</f>
        <v>2.3938858925677802E-2</v>
      </c>
    </row>
    <row r="7" spans="1:5" ht="36.75" customHeight="1" thickBot="1" x14ac:dyDescent="0.3">
      <c r="A7" s="7" t="s">
        <v>121</v>
      </c>
      <c r="B7" s="23">
        <f>'Программа '!E24+'Программа '!E33+'Программа '!E69+'Программа '!E70+'Программа '!E81+'Программа '!E87+'Программа '!E88+'Программа '!E97+'Программа '!E116</f>
        <v>6715</v>
      </c>
      <c r="C7" s="23">
        <f>'Программа '!F24+'Программа '!F33+'Программа '!F69+'Программа '!F70+'Программа '!F81+'Программа '!F87+'Программа '!F88+'Программа '!F97+'Программа '!F116</f>
        <v>1629.25</v>
      </c>
      <c r="D7" s="23">
        <f>'Программа '!G24+'Программа '!G33+'Программа '!G69+'Программа '!G70+'Программа '!G81+'Программа '!G87+'Программа '!G88+'Программа '!G97+'Программа '!G116</f>
        <v>5085.75</v>
      </c>
      <c r="E7" s="51">
        <f t="shared" si="0"/>
        <v>0.10827065244556236</v>
      </c>
    </row>
    <row r="8" spans="1:5" ht="38.25" thickBot="1" x14ac:dyDescent="0.3">
      <c r="A8" s="9" t="s">
        <v>13</v>
      </c>
      <c r="B8" s="10">
        <f>'Программа '!E18+'Программа '!E78+'Программа '!E107</f>
        <v>34850</v>
      </c>
      <c r="C8" s="10">
        <f>'Программа '!F18+'Программа '!F78+'Программа '!F107</f>
        <v>32632.5</v>
      </c>
      <c r="D8" s="10">
        <f>'Программа '!G18+'Программа '!G78+'Программа '!G107</f>
        <v>2217.5</v>
      </c>
      <c r="E8" s="51">
        <f t="shared" si="0"/>
        <v>0.56191098104658943</v>
      </c>
    </row>
    <row r="9" spans="1:5" ht="38.25" thickBot="1" x14ac:dyDescent="0.3">
      <c r="A9" s="9" t="s">
        <v>51</v>
      </c>
      <c r="B9" s="10">
        <v>0</v>
      </c>
      <c r="C9" s="10">
        <v>0</v>
      </c>
      <c r="D9" s="10">
        <v>0</v>
      </c>
      <c r="E9" s="51">
        <f t="shared" si="0"/>
        <v>0</v>
      </c>
    </row>
    <row r="10" spans="1:5" ht="57" thickBot="1" x14ac:dyDescent="0.3">
      <c r="A10" s="9" t="s">
        <v>17</v>
      </c>
      <c r="B10" s="11">
        <f>'Программа '!E40+'Программа '!E43+'Программа '!E46+'Программа '!E49+'Программа '!E52+'Программа '!E104</f>
        <v>4500</v>
      </c>
      <c r="C10" s="11">
        <f>'Программа '!F40+'Программа '!F43+'Программа '!F46+'Программа '!F49+'Программа '!F52+'Программа '!F104</f>
        <v>0</v>
      </c>
      <c r="D10" s="11">
        <f>'Программа '!G40+'Программа '!G43+'Программа '!G46+'Программа '!G49+'Программа '!G52+'Программа '!G104</f>
        <v>4500</v>
      </c>
      <c r="E10" s="51">
        <f t="shared" si="0"/>
        <v>7.2556654654509389E-2</v>
      </c>
    </row>
    <row r="11" spans="1:5" ht="19.5" thickBot="1" x14ac:dyDescent="0.3">
      <c r="A11" s="9" t="s">
        <v>52</v>
      </c>
      <c r="B11" s="10">
        <f>SUM(B5:B10)</f>
        <v>62020.5</v>
      </c>
      <c r="C11" s="10">
        <f>SUM(C5:C10)</f>
        <v>49324.479999999996</v>
      </c>
      <c r="D11" s="10">
        <f>SUM(D5:D10)</f>
        <v>12696.02</v>
      </c>
      <c r="E11" s="51">
        <f t="shared" si="0"/>
        <v>1</v>
      </c>
    </row>
    <row r="13" spans="1:5" ht="15.75" thickBot="1" x14ac:dyDescent="0.3">
      <c r="A13">
        <v>2022</v>
      </c>
    </row>
    <row r="14" spans="1:5" ht="38.25" thickBot="1" x14ac:dyDescent="0.3">
      <c r="A14" s="7" t="s">
        <v>47</v>
      </c>
      <c r="B14" s="8" t="s">
        <v>48</v>
      </c>
      <c r="C14" s="8" t="s">
        <v>49</v>
      </c>
      <c r="D14" s="8" t="s">
        <v>50</v>
      </c>
    </row>
    <row r="15" spans="1:5" ht="38.25" thickBot="1" x14ac:dyDescent="0.3">
      <c r="A15" s="9" t="s">
        <v>12</v>
      </c>
      <c r="B15" s="10">
        <f>'Программа '!E13+'Программа '!E23+'Программа '!E63+'Программа '!E77+'Программа '!E115</f>
        <v>15651.617279999999</v>
      </c>
      <c r="C15" s="10">
        <f>'Программа '!F13+'Программа '!F23+'Программа '!F63+'Программа '!F77+'Программа '!F115</f>
        <v>14766.284416</v>
      </c>
      <c r="D15" s="10">
        <f>'Программа '!G13+'Программа '!G23+'Программа '!G63+'Программа '!G77+'Программа '!G115</f>
        <v>885.33286399999986</v>
      </c>
    </row>
    <row r="16" spans="1:5" ht="19.5" thickBot="1" x14ac:dyDescent="0.3">
      <c r="A16" s="9" t="s">
        <v>18</v>
      </c>
      <c r="B16" s="10">
        <f>'Программа '!E112+'Программа '!E85</f>
        <v>1555.32</v>
      </c>
      <c r="C16" s="10">
        <f>'Программа '!F112+'Программа '!F85</f>
        <v>1477.5591999999999</v>
      </c>
      <c r="D16" s="10">
        <f>'Программа '!G112+'Программа '!G85</f>
        <v>77.760800000000003</v>
      </c>
    </row>
    <row r="17" spans="1:4" ht="15" customHeight="1" x14ac:dyDescent="0.25">
      <c r="A17" s="113" t="s">
        <v>121</v>
      </c>
      <c r="B17" s="116">
        <f>'Программа '!E26+'Программа '!E35+'Программа '!E83+'Программа '!E90+'Программа '!E118</f>
        <v>7262.9440000000013</v>
      </c>
      <c r="C17" s="116">
        <f>'Программа '!F26+'Программа '!F35+'Программа '!F83+'Программа '!F90+'Программа '!F118</f>
        <v>1762.1968000000002</v>
      </c>
      <c r="D17" s="116">
        <f>'Программа '!G26+'Программа '!G35+'Программа '!G83+'Программа '!G90+'Программа '!G118</f>
        <v>5500.7472000000007</v>
      </c>
    </row>
    <row r="18" spans="1:4" ht="15" customHeight="1" x14ac:dyDescent="0.25">
      <c r="A18" s="114"/>
      <c r="B18" s="117"/>
      <c r="C18" s="117"/>
      <c r="D18" s="117"/>
    </row>
    <row r="19" spans="1:4" ht="15.75" customHeight="1" thickBot="1" x14ac:dyDescent="0.3">
      <c r="A19" s="115"/>
      <c r="B19" s="118"/>
      <c r="C19" s="118"/>
      <c r="D19" s="118"/>
    </row>
    <row r="20" spans="1:4" ht="38.25" thickBot="1" x14ac:dyDescent="0.3">
      <c r="A20" s="9" t="s">
        <v>13</v>
      </c>
      <c r="B20" s="10">
        <f>'Программа '!E20+'Программа '!E80+'Программа '!E109</f>
        <v>37693.760000000002</v>
      </c>
      <c r="C20" s="10">
        <f>'Программа '!F20+'Программа '!F80+'Программа '!F109</f>
        <v>35295.311999999998</v>
      </c>
      <c r="D20" s="10">
        <f>'Программа '!G20+'Программа '!G80+'Программа '!G109</f>
        <v>2398.4479999999999</v>
      </c>
    </row>
    <row r="21" spans="1:4" ht="38.25" thickBot="1" x14ac:dyDescent="0.3">
      <c r="A21" s="9" t="s">
        <v>51</v>
      </c>
      <c r="B21" s="10">
        <v>0</v>
      </c>
      <c r="C21" s="10">
        <v>0</v>
      </c>
      <c r="D21" s="10">
        <v>0</v>
      </c>
    </row>
    <row r="22" spans="1:4" ht="57" thickBot="1" x14ac:dyDescent="0.3">
      <c r="A22" s="9" t="s">
        <v>17</v>
      </c>
      <c r="B22" s="11">
        <f>'Программа '!E42+'Программа '!E45+'Программа '!E48+'Программа '!E51+'Программа '!E54+'Программа '!E106</f>
        <v>4867.2</v>
      </c>
      <c r="C22" s="11">
        <f>'Программа '!F42+'Программа '!F45+'Программа '!F48+'Программа '!F51+'Программа '!F54+'Программа '!F106</f>
        <v>0</v>
      </c>
      <c r="D22" s="11">
        <f>'Программа '!G42+'Программа '!G45+'Программа '!G48+'Программа '!G51+'Программа '!G54+'Программа '!G106</f>
        <v>4867.2</v>
      </c>
    </row>
    <row r="23" spans="1:4" ht="19.5" thickBot="1" x14ac:dyDescent="0.3">
      <c r="A23" s="9" t="s">
        <v>52</v>
      </c>
      <c r="B23" s="10">
        <f>SUM(B15:B22)</f>
        <v>67030.841280000008</v>
      </c>
      <c r="C23" s="10">
        <f t="shared" ref="C23" si="1">SUM(C15:C22)</f>
        <v>53301.352415999994</v>
      </c>
      <c r="D23" s="10">
        <f t="shared" ref="D23" si="2">SUM(D15:D22)</f>
        <v>13729.488863999999</v>
      </c>
    </row>
    <row r="25" spans="1:4" ht="15.75" thickBot="1" x14ac:dyDescent="0.3">
      <c r="A25">
        <v>2023</v>
      </c>
    </row>
    <row r="26" spans="1:4" ht="38.25" thickBot="1" x14ac:dyDescent="0.3">
      <c r="A26" s="7" t="s">
        <v>47</v>
      </c>
      <c r="B26" s="8" t="s">
        <v>48</v>
      </c>
      <c r="C26" s="8" t="s">
        <v>49</v>
      </c>
      <c r="D26" s="8" t="s">
        <v>50</v>
      </c>
    </row>
    <row r="27" spans="1:4" ht="38.25" thickBot="1" x14ac:dyDescent="0.3">
      <c r="A27" s="12" t="s">
        <v>12</v>
      </c>
      <c r="B27" s="10">
        <f>'Программа '!E13+'Программа '!E23+'Программа '!E63+'Программа '!E77+'Программа '!E115</f>
        <v>15651.617279999999</v>
      </c>
      <c r="C27" s="10">
        <f>'Программа '!F13+'Программа '!F23+'Программа '!F63+'Программа '!F77+'Программа '!F115</f>
        <v>14766.284416</v>
      </c>
      <c r="D27" s="10">
        <f>'Программа '!G13+'Программа '!G23+'Программа '!G63+'Программа '!G77+'Программа '!G115</f>
        <v>885.33286399999986</v>
      </c>
    </row>
    <row r="28" spans="1:4" ht="19.5" thickBot="1" x14ac:dyDescent="0.3">
      <c r="A28" s="12" t="s">
        <v>18</v>
      </c>
      <c r="B28" s="10">
        <f>'Программа '!E112+'Программа '!E86</f>
        <v>1605.8515199999999</v>
      </c>
      <c r="C28" s="10">
        <f>'Программа '!F112+'Программа '!F86</f>
        <v>1525.5643519999999</v>
      </c>
      <c r="D28" s="10">
        <f>'Программа '!G112+'Программа '!G86</f>
        <v>80.287168000000008</v>
      </c>
    </row>
    <row r="29" spans="1:4" ht="15" customHeight="1" x14ac:dyDescent="0.25">
      <c r="A29" s="113" t="s">
        <v>121</v>
      </c>
      <c r="B29" s="116">
        <f>'Программа '!E26+'Программа '!E35+'Программа '!E83+'Программа '!E90+'Программа '!E118</f>
        <v>7262.9440000000013</v>
      </c>
      <c r="C29" s="116">
        <f>'Программа '!F26+'Программа '!F35+'Программа '!F83+'Программа '!F90+'Программа '!F118</f>
        <v>1762.1968000000002</v>
      </c>
      <c r="D29" s="116">
        <f>'Программа '!G26+'Программа '!G35+'Программа '!G83+'Программа '!G90+'Программа '!G118</f>
        <v>5500.7472000000007</v>
      </c>
    </row>
    <row r="30" spans="1:4" ht="15" customHeight="1" x14ac:dyDescent="0.25">
      <c r="A30" s="114"/>
      <c r="B30" s="117"/>
      <c r="C30" s="117"/>
      <c r="D30" s="117"/>
    </row>
    <row r="31" spans="1:4" ht="15.75" customHeight="1" thickBot="1" x14ac:dyDescent="0.3">
      <c r="A31" s="115"/>
      <c r="B31" s="118"/>
      <c r="C31" s="118"/>
      <c r="D31" s="118"/>
    </row>
    <row r="32" spans="1:4" ht="38.25" thickBot="1" x14ac:dyDescent="0.3">
      <c r="A32" s="12" t="s">
        <v>13</v>
      </c>
      <c r="B32" s="10">
        <f>'Программа '!E20+'Программа '!E80+'Программа '!E109</f>
        <v>37693.760000000002</v>
      </c>
      <c r="C32" s="10">
        <f>'Программа '!F20+'Программа '!F80+'Программа '!F109</f>
        <v>35295.311999999998</v>
      </c>
      <c r="D32" s="10">
        <f>'Программа '!G20+'Программа '!G80+'Программа '!G109</f>
        <v>2398.4479999999999</v>
      </c>
    </row>
    <row r="33" spans="1:4" ht="38.25" thickBot="1" x14ac:dyDescent="0.3">
      <c r="A33" s="12" t="s">
        <v>51</v>
      </c>
      <c r="B33" s="10">
        <v>0</v>
      </c>
      <c r="C33" s="10">
        <v>0</v>
      </c>
      <c r="D33" s="10">
        <v>0</v>
      </c>
    </row>
    <row r="34" spans="1:4" ht="57" thickBot="1" x14ac:dyDescent="0.3">
      <c r="A34" s="12" t="s">
        <v>17</v>
      </c>
      <c r="B34" s="11">
        <f>'Программа '!E42+'Программа '!E45+'Программа '!E48+'Программа '!E51+'Программа '!E54+'Программа '!E106</f>
        <v>4867.2</v>
      </c>
      <c r="C34" s="11">
        <f>'Программа '!F42+'Программа '!F45+'Программа '!F48+'Программа '!F51+'Программа '!F54+'Программа '!F106</f>
        <v>0</v>
      </c>
      <c r="D34" s="11">
        <f>'Программа '!G42+'Программа '!G45+'Программа '!G48+'Программа '!G51+'Программа '!G54+'Программа '!G106</f>
        <v>4867.2</v>
      </c>
    </row>
    <row r="35" spans="1:4" ht="19.5" thickBot="1" x14ac:dyDescent="0.3">
      <c r="A35" s="12" t="s">
        <v>52</v>
      </c>
      <c r="B35" s="10">
        <f>SUM(B27:B34)</f>
        <v>67081.372799999997</v>
      </c>
      <c r="C35" s="10">
        <f t="shared" ref="C35:D35" si="3">SUM(C27:C34)</f>
        <v>53349.357567999999</v>
      </c>
      <c r="D35" s="10">
        <f t="shared" si="3"/>
        <v>13732.015232000002</v>
      </c>
    </row>
  </sheetData>
  <mergeCells count="8">
    <mergeCell ref="A29:A31"/>
    <mergeCell ref="B29:B31"/>
    <mergeCell ref="C29:C31"/>
    <mergeCell ref="D29:D31"/>
    <mergeCell ref="A17:A19"/>
    <mergeCell ref="B17:B19"/>
    <mergeCell ref="C17:C19"/>
    <mergeCell ref="D17:D19"/>
  </mergeCells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view="pageBreakPreview" topLeftCell="A14" zoomScaleNormal="100" zoomScaleSheetLayoutView="100" workbookViewId="0">
      <selection activeCell="J13" sqref="J13"/>
    </sheetView>
  </sheetViews>
  <sheetFormatPr defaultRowHeight="15" x14ac:dyDescent="0.25"/>
  <cols>
    <col min="1" max="1" width="6.42578125" customWidth="1"/>
    <col min="2" max="2" width="30.28515625" customWidth="1"/>
    <col min="3" max="3" width="22.28515625" customWidth="1"/>
    <col min="4" max="4" width="21" customWidth="1"/>
    <col min="5" max="5" width="23.28515625" customWidth="1"/>
    <col min="6" max="6" width="26.5703125" customWidth="1"/>
    <col min="7" max="7" width="26.42578125" customWidth="1"/>
    <col min="8" max="8" width="24.5703125" customWidth="1"/>
    <col min="9" max="9" width="30.28515625" customWidth="1"/>
    <col min="10" max="10" width="19" customWidth="1"/>
  </cols>
  <sheetData>
    <row r="2" spans="1:10" ht="28.15" customHeight="1" x14ac:dyDescent="0.25">
      <c r="I2" s="121" t="s">
        <v>168</v>
      </c>
      <c r="J2" s="121"/>
    </row>
    <row r="3" spans="1:10" ht="28.15" customHeight="1" x14ac:dyDescent="0.25">
      <c r="I3" s="121"/>
      <c r="J3" s="121"/>
    </row>
    <row r="4" spans="1:10" x14ac:dyDescent="0.25">
      <c r="I4" s="121"/>
      <c r="J4" s="121"/>
    </row>
    <row r="5" spans="1:10" ht="15.75" thickBot="1" x14ac:dyDescent="0.3"/>
    <row r="6" spans="1:10" ht="48" thickBot="1" x14ac:dyDescent="0.3">
      <c r="A6" s="13" t="s">
        <v>74</v>
      </c>
      <c r="B6" s="14" t="s">
        <v>75</v>
      </c>
      <c r="C6" s="119" t="s">
        <v>76</v>
      </c>
      <c r="D6" s="124"/>
      <c r="E6" s="120"/>
      <c r="F6" s="125" t="s">
        <v>77</v>
      </c>
      <c r="G6" s="125" t="s">
        <v>78</v>
      </c>
      <c r="H6" s="125" t="s">
        <v>79</v>
      </c>
      <c r="I6" s="125" t="s">
        <v>80</v>
      </c>
      <c r="J6" s="125" t="s">
        <v>81</v>
      </c>
    </row>
    <row r="7" spans="1:10" ht="82.9" customHeight="1" thickBot="1" x14ac:dyDescent="0.3">
      <c r="A7" s="15"/>
      <c r="B7" s="16"/>
      <c r="C7" s="16" t="s">
        <v>82</v>
      </c>
      <c r="D7" s="16" t="s">
        <v>83</v>
      </c>
      <c r="E7" s="16" t="s">
        <v>84</v>
      </c>
      <c r="F7" s="126"/>
      <c r="G7" s="126"/>
      <c r="H7" s="126"/>
      <c r="I7" s="126"/>
      <c r="J7" s="126"/>
    </row>
    <row r="8" spans="1:10" ht="16.5" thickBot="1" x14ac:dyDescent="0.3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</row>
    <row r="9" spans="1:10" ht="32.25" thickBot="1" x14ac:dyDescent="0.3">
      <c r="A9" s="15" t="s">
        <v>85</v>
      </c>
      <c r="B9" s="16" t="s">
        <v>86</v>
      </c>
      <c r="C9" s="19">
        <f>E9*0.05</f>
        <v>49.64</v>
      </c>
      <c r="D9" s="19">
        <f>E9-C9</f>
        <v>943.16</v>
      </c>
      <c r="E9" s="19">
        <v>992.8</v>
      </c>
      <c r="F9" s="19">
        <f>E9/E16*100</f>
        <v>9.2438187548591042</v>
      </c>
      <c r="G9" s="16">
        <v>0</v>
      </c>
      <c r="H9" s="19">
        <f>E9+G9</f>
        <v>992.8</v>
      </c>
      <c r="I9" s="19">
        <f t="shared" ref="I9:I15" si="0">H9/$H$16*100</f>
        <v>9.2438187548591042</v>
      </c>
      <c r="J9" s="16"/>
    </row>
    <row r="10" spans="1:10" ht="32.25" thickBot="1" x14ac:dyDescent="0.3">
      <c r="A10" s="15" t="s">
        <v>87</v>
      </c>
      <c r="B10" s="16" t="s">
        <v>88</v>
      </c>
      <c r="C10" s="19">
        <f>E10*0.05</f>
        <v>99.9</v>
      </c>
      <c r="D10" s="19">
        <f>E10-C10</f>
        <v>1898.1</v>
      </c>
      <c r="E10" s="19">
        <v>1998</v>
      </c>
      <c r="F10" s="19">
        <f>E10/E16*100</f>
        <v>18.603092135584699</v>
      </c>
      <c r="G10" s="16">
        <v>0</v>
      </c>
      <c r="H10" s="19">
        <f t="shared" ref="H10:H15" si="1">E10+G10</f>
        <v>1998</v>
      </c>
      <c r="I10" s="19">
        <f t="shared" si="0"/>
        <v>18.603092135584699</v>
      </c>
      <c r="J10" s="16"/>
    </row>
    <row r="11" spans="1:10" ht="32.25" thickBot="1" x14ac:dyDescent="0.3">
      <c r="A11" s="15" t="s">
        <v>89</v>
      </c>
      <c r="B11" s="16" t="s">
        <v>90</v>
      </c>
      <c r="C11" s="19">
        <f>E11*0.05</f>
        <v>81.050000000000011</v>
      </c>
      <c r="D11" s="19">
        <f>E11-C11</f>
        <v>1539.95</v>
      </c>
      <c r="E11" s="19">
        <v>1621</v>
      </c>
      <c r="F11" s="19">
        <f>E11/E16*100</f>
        <v>15.092899074966365</v>
      </c>
      <c r="G11" s="16">
        <v>0</v>
      </c>
      <c r="H11" s="19">
        <f t="shared" si="1"/>
        <v>1621</v>
      </c>
      <c r="I11" s="19">
        <f t="shared" si="0"/>
        <v>15.092899074966365</v>
      </c>
      <c r="J11" s="16"/>
    </row>
    <row r="12" spans="1:10" ht="32.25" thickBot="1" x14ac:dyDescent="0.3">
      <c r="A12" s="15" t="s">
        <v>91</v>
      </c>
      <c r="B12" s="16" t="s">
        <v>92</v>
      </c>
      <c r="C12" s="19">
        <f>E12*0.05</f>
        <v>17</v>
      </c>
      <c r="D12" s="19">
        <f>E12-C12</f>
        <v>323</v>
      </c>
      <c r="E12" s="19">
        <v>340</v>
      </c>
      <c r="F12" s="19">
        <f>E12/E16*100</f>
        <v>3.1656913544038026</v>
      </c>
      <c r="G12" s="16">
        <v>0</v>
      </c>
      <c r="H12" s="19">
        <f t="shared" si="1"/>
        <v>340</v>
      </c>
      <c r="I12" s="19">
        <f t="shared" si="0"/>
        <v>3.1656913544038026</v>
      </c>
      <c r="J12" s="16"/>
    </row>
    <row r="13" spans="1:10" ht="300" thickBot="1" x14ac:dyDescent="0.3">
      <c r="A13" s="15" t="s">
        <v>93</v>
      </c>
      <c r="B13" s="16" t="s">
        <v>95</v>
      </c>
      <c r="C13" s="19">
        <f t="shared" ref="C13:C15" si="2">E13*0.05</f>
        <v>64.5</v>
      </c>
      <c r="D13" s="19">
        <f t="shared" ref="D13:D15" si="3">E13-C13</f>
        <v>1225.5</v>
      </c>
      <c r="E13" s="19">
        <v>1290</v>
      </c>
      <c r="F13" s="19">
        <f>E13/E16*100</f>
        <v>12.011005432885016</v>
      </c>
      <c r="G13" s="16">
        <v>0</v>
      </c>
      <c r="H13" s="19">
        <f t="shared" si="1"/>
        <v>1290</v>
      </c>
      <c r="I13" s="19">
        <f t="shared" si="0"/>
        <v>12.011005432885016</v>
      </c>
      <c r="J13" s="16" t="s">
        <v>173</v>
      </c>
    </row>
    <row r="14" spans="1:10" ht="378.75" thickBot="1" x14ac:dyDescent="0.3">
      <c r="A14" s="15" t="s">
        <v>94</v>
      </c>
      <c r="B14" s="16" t="s">
        <v>170</v>
      </c>
      <c r="C14" s="19">
        <f t="shared" si="2"/>
        <v>179.91750000000002</v>
      </c>
      <c r="D14" s="19">
        <f t="shared" si="3"/>
        <v>3418.4324999999999</v>
      </c>
      <c r="E14" s="19">
        <v>3598.35</v>
      </c>
      <c r="F14" s="19">
        <f>E14/E16*100</f>
        <v>33.503722015055651</v>
      </c>
      <c r="G14" s="16">
        <v>0</v>
      </c>
      <c r="H14" s="19">
        <f t="shared" si="1"/>
        <v>3598.35</v>
      </c>
      <c r="I14" s="19">
        <f t="shared" si="0"/>
        <v>33.503722015055651</v>
      </c>
      <c r="J14" s="16" t="s">
        <v>174</v>
      </c>
    </row>
    <row r="15" spans="1:10" ht="32.25" thickBot="1" x14ac:dyDescent="0.3">
      <c r="A15" s="22" t="s">
        <v>156</v>
      </c>
      <c r="B15" s="16" t="s">
        <v>171</v>
      </c>
      <c r="C15" s="19">
        <f t="shared" si="2"/>
        <v>45</v>
      </c>
      <c r="D15" s="19">
        <f t="shared" si="3"/>
        <v>855</v>
      </c>
      <c r="E15" s="19">
        <v>900</v>
      </c>
      <c r="F15" s="19">
        <f>E15/E16*100</f>
        <v>8.3797712322453606</v>
      </c>
      <c r="G15" s="16">
        <v>0</v>
      </c>
      <c r="H15" s="19">
        <f t="shared" si="1"/>
        <v>900</v>
      </c>
      <c r="I15" s="19">
        <f t="shared" si="0"/>
        <v>8.3797712322453606</v>
      </c>
      <c r="J15" s="16"/>
    </row>
    <row r="16" spans="1:10" ht="16.5" thickBot="1" x14ac:dyDescent="0.3">
      <c r="A16" s="119" t="s">
        <v>52</v>
      </c>
      <c r="B16" s="120"/>
      <c r="C16" s="19">
        <f>SUM(C9:C15)</f>
        <v>537.00750000000005</v>
      </c>
      <c r="D16" s="19">
        <f t="shared" ref="D16:I16" si="4">SUM(D9:D15)</f>
        <v>10203.1425</v>
      </c>
      <c r="E16" s="19">
        <f t="shared" si="4"/>
        <v>10740.15</v>
      </c>
      <c r="F16" s="19">
        <f t="shared" si="4"/>
        <v>100</v>
      </c>
      <c r="G16" s="19">
        <f t="shared" si="4"/>
        <v>0</v>
      </c>
      <c r="H16" s="19">
        <f t="shared" si="4"/>
        <v>10740.15</v>
      </c>
      <c r="I16" s="19">
        <f t="shared" si="4"/>
        <v>100</v>
      </c>
      <c r="J16" s="16"/>
    </row>
    <row r="18" spans="1:10" ht="28.15" customHeight="1" x14ac:dyDescent="0.25">
      <c r="A18" s="123" t="s">
        <v>172</v>
      </c>
      <c r="B18" s="123"/>
      <c r="C18" s="123"/>
      <c r="D18" s="123"/>
      <c r="E18" s="123"/>
      <c r="F18" s="20"/>
      <c r="G18" s="20"/>
      <c r="H18" s="20"/>
      <c r="I18" s="122" t="s">
        <v>97</v>
      </c>
      <c r="J18" s="122"/>
    </row>
  </sheetData>
  <mergeCells count="10">
    <mergeCell ref="A16:B16"/>
    <mergeCell ref="I2:J4"/>
    <mergeCell ref="I18:J18"/>
    <mergeCell ref="A18:E18"/>
    <mergeCell ref="C6:E6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Программа </vt:lpstr>
      <vt:lpstr>по ГРБС</vt:lpstr>
      <vt:lpstr>Прилож. 4</vt:lpstr>
      <vt:lpstr>'Программа 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BernovskayaAM</dc:creator>
  <cp:lastModifiedBy>Бурмистрова Наталия Владимировна</cp:lastModifiedBy>
  <cp:lastPrinted>2020-04-29T01:26:58Z</cp:lastPrinted>
  <dcterms:created xsi:type="dcterms:W3CDTF">2017-09-05T16:23:20Z</dcterms:created>
  <dcterms:modified xsi:type="dcterms:W3CDTF">2020-04-29T21:18:20Z</dcterms:modified>
</cp:coreProperties>
</file>